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RS-NA-LIF-CTLH\ALPC-Bordeaux$\DSP\_Echanges\PPS\Activites_recentralisees\Réforme des CLAT\Outils &amp; Mise en Oeuvre\"/>
    </mc:Choice>
  </mc:AlternateContent>
  <workbookProtection workbookAlgorithmName="SHA-512" workbookHashValue="8vpjEb/FING+vB4uRj5bRQHmdso7aADDE6NNdBceNVDxU6JTn0e02fyv6oWQohDmQBx7IH/7VgvPylbXOm+wnw==" workbookSaltValue="Xu2Lr1bUeaLU88B0eluyrQ==" workbookSpinCount="100000" lockStructure="1"/>
  <bookViews>
    <workbookView xWindow="285" yWindow="2595" windowWidth="19320" windowHeight="4440" tabRatio="716" activeTab="1"/>
  </bookViews>
  <sheets>
    <sheet name="Page de garde projet" sheetId="14" r:id="rId1"/>
    <sheet name="Activité_prévisionnelle" sheetId="1" r:id="rId2"/>
    <sheet name="Estimation_par_mission" sheetId="23" r:id="rId3"/>
    <sheet name="Prévision charges de personnel" sheetId="22" r:id="rId4"/>
    <sheet name="BP_site" sheetId="10" r:id="rId5"/>
    <sheet name="BP_Site principal+antennes" sheetId="20" r:id="rId6"/>
    <sheet name="Fiche 3-1 (3)" sheetId="11" state="hidden" r:id="rId7"/>
    <sheet name="Feuil2" sheetId="2" state="hidden" r:id="rId8"/>
    <sheet name="Feuil1" sheetId="19" state="hidden" r:id="rId9"/>
    <sheet name="Declaration_honneur" sheetId="21" r:id="rId10"/>
  </sheets>
  <definedNames>
    <definedName name="_xlnm.Print_Area" localSheetId="1">Activité_prévisionnelle!$A$1:$N$196</definedName>
    <definedName name="_xlnm.Print_Area" localSheetId="4">BP_site!$A$1:$N$43</definedName>
    <definedName name="_xlnm.Print_Area" localSheetId="5">'BP_Site principal+antennes'!$A$1:$V$32</definedName>
    <definedName name="_xlnm.Print_Area" localSheetId="9">Declaration_honneur!$A$1:$L$51</definedName>
    <definedName name="_xlnm.Print_Area" localSheetId="2">Estimation_par_mission!$A$1:$O$281</definedName>
    <definedName name="_xlnm.Print_Area" localSheetId="6">'Fiche 3-1 (3)'!$A$1:$N$58</definedName>
    <definedName name="_xlnm.Print_Area" localSheetId="0">'Page de garde projet'!$A$1:$K$55</definedName>
    <definedName name="_xlnm.Print_Area" localSheetId="3">'Prévision charges de personnel'!$A$1:$P$84</definedName>
  </definedNames>
  <calcPr calcId="162913"/>
</workbook>
</file>

<file path=xl/calcChain.xml><?xml version="1.0" encoding="utf-8"?>
<calcChain xmlns="http://schemas.openxmlformats.org/spreadsheetml/2006/main">
  <c r="R11" i="20" l="1"/>
  <c r="Q11" i="20" s="1"/>
  <c r="R12" i="20"/>
  <c r="Q12" i="20" s="1"/>
  <c r="R13" i="20"/>
  <c r="Q13" i="20" s="1"/>
  <c r="R14" i="20"/>
  <c r="Q14" i="20" s="1"/>
  <c r="R15" i="20"/>
  <c r="R16" i="20"/>
  <c r="Q16" i="20" s="1"/>
  <c r="R17" i="20"/>
  <c r="Q17" i="20" s="1"/>
  <c r="R18" i="20"/>
  <c r="Q18" i="20" s="1"/>
  <c r="R19" i="20"/>
  <c r="Q19" i="20" s="1"/>
  <c r="R20" i="20"/>
  <c r="Q20" i="20" s="1"/>
  <c r="R21" i="20"/>
  <c r="Q21" i="20" s="1"/>
  <c r="R22" i="20"/>
  <c r="Q22" i="20" s="1"/>
  <c r="R23" i="20"/>
  <c r="R24" i="20"/>
  <c r="R10" i="20"/>
  <c r="Q10" i="20" s="1"/>
  <c r="Q24" i="20"/>
  <c r="Q23" i="20"/>
  <c r="Q15" i="20"/>
  <c r="L25" i="20"/>
  <c r="K25" i="20"/>
  <c r="J25" i="20"/>
  <c r="I25" i="20"/>
  <c r="H24" i="20"/>
  <c r="H23" i="20"/>
  <c r="H22" i="20"/>
  <c r="H19" i="20"/>
  <c r="H16" i="20"/>
  <c r="H12" i="20"/>
  <c r="H10" i="20"/>
  <c r="F59" i="1"/>
  <c r="F58" i="1"/>
  <c r="F57" i="1"/>
  <c r="B30" i="21"/>
  <c r="Q25" i="20" l="1"/>
  <c r="I106" i="1"/>
  <c r="H179" i="23"/>
  <c r="H33" i="23"/>
  <c r="E139" i="1"/>
  <c r="G14" i="10" s="1"/>
  <c r="I85" i="23"/>
  <c r="F152" i="1"/>
  <c r="H152" i="1"/>
  <c r="D152" i="1"/>
  <c r="G152" i="1" s="1"/>
  <c r="H145" i="23"/>
  <c r="I132" i="1"/>
  <c r="H164" i="1"/>
  <c r="I164" i="1" s="1"/>
  <c r="F162" i="1"/>
  <c r="G162" i="1" s="1"/>
  <c r="I163" i="1"/>
  <c r="I162" i="1"/>
  <c r="I161" i="1"/>
  <c r="I120" i="23"/>
  <c r="H120" i="23"/>
  <c r="D121" i="1"/>
  <c r="I152" i="1" l="1"/>
  <c r="H218" i="23" l="1"/>
  <c r="I218" i="23" s="1"/>
  <c r="H217" i="23"/>
  <c r="H221" i="23"/>
  <c r="I221" i="23" s="1"/>
  <c r="H220" i="23"/>
  <c r="I220" i="23" s="1"/>
  <c r="H219" i="23"/>
  <c r="I219" i="23" s="1"/>
  <c r="G222" i="23"/>
  <c r="I86" i="23"/>
  <c r="H84" i="23"/>
  <c r="E81" i="23"/>
  <c r="H81" i="23" s="1"/>
  <c r="E80" i="23"/>
  <c r="I80" i="23" s="1"/>
  <c r="E79" i="23"/>
  <c r="H79" i="23" s="1"/>
  <c r="J53" i="23"/>
  <c r="G53" i="23"/>
  <c r="H50" i="23"/>
  <c r="I50" i="23" s="1"/>
  <c r="H51" i="23"/>
  <c r="I51" i="23" s="1"/>
  <c r="H52" i="23"/>
  <c r="I52" i="23" s="1"/>
  <c r="H49" i="23"/>
  <c r="I49" i="23" s="1"/>
  <c r="F44" i="23"/>
  <c r="F45" i="23" s="1"/>
  <c r="L68" i="23" s="1"/>
  <c r="H58" i="23"/>
  <c r="J58" i="23" s="1"/>
  <c r="H59" i="23"/>
  <c r="J59" i="23" s="1"/>
  <c r="H60" i="23"/>
  <c r="J60" i="23" s="1"/>
  <c r="H57" i="23"/>
  <c r="J57" i="23" s="1"/>
  <c r="G58" i="23"/>
  <c r="G59" i="23"/>
  <c r="I59" i="23" s="1"/>
  <c r="G60" i="23"/>
  <c r="I60" i="23" s="1"/>
  <c r="G57" i="23"/>
  <c r="I57" i="23" s="1"/>
  <c r="E78" i="23"/>
  <c r="I78" i="23" s="1"/>
  <c r="E77" i="23"/>
  <c r="H77" i="23" s="1"/>
  <c r="E76" i="23"/>
  <c r="H76" i="23" s="1"/>
  <c r="E75" i="23"/>
  <c r="H75" i="23" s="1"/>
  <c r="E74" i="23"/>
  <c r="I74" i="23" s="1"/>
  <c r="E73" i="23"/>
  <c r="I73" i="23" s="1"/>
  <c r="E72" i="23"/>
  <c r="I72" i="23" s="1"/>
  <c r="H147" i="23"/>
  <c r="H146" i="23"/>
  <c r="H141" i="23"/>
  <c r="E142" i="23"/>
  <c r="H142" i="23" s="1"/>
  <c r="H136" i="23"/>
  <c r="H135" i="23"/>
  <c r="H139" i="23"/>
  <c r="H138" i="23"/>
  <c r="E133" i="23"/>
  <c r="H133" i="23" s="1"/>
  <c r="E124" i="23"/>
  <c r="H124" i="23" s="1"/>
  <c r="E125" i="23"/>
  <c r="H125" i="23" s="1"/>
  <c r="E126" i="23"/>
  <c r="H126" i="23" s="1"/>
  <c r="E127" i="23"/>
  <c r="H127" i="23" s="1"/>
  <c r="E128" i="23"/>
  <c r="H128" i="23" s="1"/>
  <c r="E129" i="23"/>
  <c r="H129" i="23" s="1"/>
  <c r="E130" i="23"/>
  <c r="H130" i="23" s="1"/>
  <c r="E131" i="23"/>
  <c r="H131" i="23" s="1"/>
  <c r="E132" i="23"/>
  <c r="H132" i="23" s="1"/>
  <c r="H101" i="23"/>
  <c r="H100" i="23"/>
  <c r="H99" i="23"/>
  <c r="H108" i="23"/>
  <c r="E96" i="23"/>
  <c r="I107" i="23"/>
  <c r="I109" i="23"/>
  <c r="I106" i="23"/>
  <c r="H107" i="23"/>
  <c r="H109" i="23"/>
  <c r="H106" i="23"/>
  <c r="D17" i="23"/>
  <c r="H180" i="23"/>
  <c r="H170" i="23"/>
  <c r="H169" i="23"/>
  <c r="H168" i="23"/>
  <c r="D163" i="23"/>
  <c r="E163" i="23" s="1"/>
  <c r="D162" i="23"/>
  <c r="E162" i="23" s="1"/>
  <c r="D161" i="23"/>
  <c r="E161" i="23" s="1"/>
  <c r="D160" i="23"/>
  <c r="E160" i="23" s="1"/>
  <c r="D159" i="23"/>
  <c r="E159" i="23" s="1"/>
  <c r="D230" i="23"/>
  <c r="E230" i="23" s="1"/>
  <c r="H181" i="23"/>
  <c r="E178" i="23"/>
  <c r="H178" i="23" s="1"/>
  <c r="G257" i="23"/>
  <c r="E257" i="23"/>
  <c r="H235" i="23"/>
  <c r="H194" i="23"/>
  <c r="H236" i="23"/>
  <c r="H196" i="23"/>
  <c r="H195" i="23"/>
  <c r="E21" i="23"/>
  <c r="E22" i="23"/>
  <c r="E204" i="23"/>
  <c r="H204" i="23" s="1"/>
  <c r="D191" i="23"/>
  <c r="J195" i="23" l="1"/>
  <c r="J131" i="23"/>
  <c r="E258" i="23"/>
  <c r="J138" i="23"/>
  <c r="J135" i="23"/>
  <c r="K120" i="23"/>
  <c r="J147" i="23"/>
  <c r="J146" i="23"/>
  <c r="J145" i="23"/>
  <c r="D18" i="23"/>
  <c r="D214" i="23"/>
  <c r="J196" i="23"/>
  <c r="J194" i="23"/>
  <c r="I196" i="23"/>
  <c r="I194" i="23"/>
  <c r="I195" i="23"/>
  <c r="F45" i="1"/>
  <c r="F47" i="1"/>
  <c r="I217" i="23"/>
  <c r="H222" i="23"/>
  <c r="H80" i="23"/>
  <c r="I77" i="23"/>
  <c r="H73" i="23"/>
  <c r="H72" i="23"/>
  <c r="I76" i="23"/>
  <c r="H78" i="23"/>
  <c r="H74" i="23"/>
  <c r="I79" i="23"/>
  <c r="I75" i="23"/>
  <c r="I81" i="23"/>
  <c r="G61" i="23"/>
  <c r="I53" i="23"/>
  <c r="H53" i="23"/>
  <c r="J61" i="23"/>
  <c r="H61" i="23"/>
  <c r="H140" i="23"/>
  <c r="H86" i="23"/>
  <c r="I58" i="23"/>
  <c r="H143" i="23"/>
  <c r="H137" i="23"/>
  <c r="H134" i="23"/>
  <c r="H148" i="23"/>
  <c r="J142" i="23"/>
  <c r="J141" i="23"/>
  <c r="J136" i="23"/>
  <c r="J124" i="23"/>
  <c r="J139" i="23"/>
  <c r="J133" i="23"/>
  <c r="J125" i="23"/>
  <c r="J132" i="23"/>
  <c r="J127" i="23"/>
  <c r="J129" i="23"/>
  <c r="J128" i="23"/>
  <c r="J130" i="23"/>
  <c r="J126" i="23"/>
  <c r="H102" i="23"/>
  <c r="K109" i="23"/>
  <c r="E95" i="23"/>
  <c r="F51" i="1" s="1"/>
  <c r="F52" i="1" s="1"/>
  <c r="J108" i="23"/>
  <c r="K108" i="23" s="1"/>
  <c r="J106" i="23"/>
  <c r="J109" i="23"/>
  <c r="J107" i="23"/>
  <c r="F162" i="23"/>
  <c r="F159" i="23"/>
  <c r="H182" i="23"/>
  <c r="H185" i="23" s="1"/>
  <c r="H186" i="23" s="1"/>
  <c r="J204" i="23"/>
  <c r="H237" i="23"/>
  <c r="F123" i="1" l="1"/>
  <c r="G123" i="1" s="1"/>
  <c r="F122" i="1"/>
  <c r="G122" i="1" s="1"/>
  <c r="F121" i="1"/>
  <c r="G121" i="1" s="1"/>
  <c r="H18" i="23"/>
  <c r="J26" i="23" s="1"/>
  <c r="J33" i="23"/>
  <c r="F101" i="1"/>
  <c r="F102" i="1"/>
  <c r="F106" i="1"/>
  <c r="G106" i="1" s="1"/>
  <c r="J178" i="23"/>
  <c r="F109" i="1"/>
  <c r="G109" i="1" s="1"/>
  <c r="F108" i="1"/>
  <c r="G108" i="1" s="1"/>
  <c r="F133" i="1"/>
  <c r="G133" i="1" s="1"/>
  <c r="F148" i="1"/>
  <c r="G148" i="1" s="1"/>
  <c r="F149" i="1"/>
  <c r="G149" i="1" s="1"/>
  <c r="F46" i="23"/>
  <c r="J44" i="23" s="1"/>
  <c r="F163" i="1"/>
  <c r="G163" i="1" s="1"/>
  <c r="J172" i="23"/>
  <c r="J110" i="23"/>
  <c r="K110" i="23" s="1"/>
  <c r="H110" i="23" s="1"/>
  <c r="F46" i="1"/>
  <c r="F48" i="1"/>
  <c r="F49" i="1"/>
  <c r="I222" i="23"/>
  <c r="I225" i="23" s="1"/>
  <c r="I82" i="23"/>
  <c r="H82" i="23"/>
  <c r="I61" i="23"/>
  <c r="J117" i="23"/>
  <c r="K117" i="23" s="1"/>
  <c r="J137" i="23"/>
  <c r="J148" i="23"/>
  <c r="J143" i="23"/>
  <c r="J140" i="23"/>
  <c r="J134" i="23"/>
  <c r="F164" i="23"/>
  <c r="J181" i="23" s="1"/>
  <c r="J101" i="23"/>
  <c r="J100" i="23"/>
  <c r="K100" i="23" s="1"/>
  <c r="J99" i="23"/>
  <c r="K107" i="23"/>
  <c r="J111" i="23"/>
  <c r="K111" i="23" s="1"/>
  <c r="H111" i="23" s="1"/>
  <c r="K106" i="23"/>
  <c r="J179" i="23"/>
  <c r="J180" i="23"/>
  <c r="G10" i="10" l="1"/>
  <c r="H57" i="22"/>
  <c r="F132" i="1"/>
  <c r="G132" i="1" s="1"/>
  <c r="G134" i="1" s="1"/>
  <c r="F104" i="1"/>
  <c r="G104" i="1" s="1"/>
  <c r="F105" i="1"/>
  <c r="G105" i="1" s="1"/>
  <c r="F103" i="1"/>
  <c r="G103" i="1" s="1"/>
  <c r="G124" i="1"/>
  <c r="D213" i="23"/>
  <c r="J213" i="23" s="1"/>
  <c r="F63" i="1" s="1"/>
  <c r="F64" i="1" s="1"/>
  <c r="F54" i="1"/>
  <c r="F161" i="1" s="1"/>
  <c r="M44" i="23"/>
  <c r="K49" i="23" s="1"/>
  <c r="L49" i="23" s="1"/>
  <c r="H112" i="23"/>
  <c r="J114" i="23"/>
  <c r="K114" i="23" s="1"/>
  <c r="J112" i="23"/>
  <c r="J45" i="23"/>
  <c r="D231" i="23"/>
  <c r="E231" i="23" s="1"/>
  <c r="J46" i="23"/>
  <c r="J149" i="23"/>
  <c r="K101" i="23"/>
  <c r="J116" i="23"/>
  <c r="K116" i="23" s="1"/>
  <c r="J115" i="23"/>
  <c r="K115" i="23" s="1"/>
  <c r="I170" i="23"/>
  <c r="J168" i="23"/>
  <c r="J170" i="23"/>
  <c r="I168" i="23"/>
  <c r="J169" i="23"/>
  <c r="I169" i="23"/>
  <c r="K99" i="23"/>
  <c r="J102" i="23"/>
  <c r="K112" i="23"/>
  <c r="J182" i="23"/>
  <c r="J79" i="23" l="1"/>
  <c r="G102" i="1"/>
  <c r="F94" i="1"/>
  <c r="G94" i="1" s="1"/>
  <c r="G101" i="1"/>
  <c r="F100" i="1"/>
  <c r="G100" i="1" s="1"/>
  <c r="F97" i="1"/>
  <c r="G97" i="1" s="1"/>
  <c r="F99" i="1"/>
  <c r="G99" i="1" s="1"/>
  <c r="F95" i="1"/>
  <c r="G95" i="1" s="1"/>
  <c r="F96" i="1"/>
  <c r="G96" i="1" s="1"/>
  <c r="F98" i="1"/>
  <c r="G98" i="1" s="1"/>
  <c r="F151" i="1"/>
  <c r="G151" i="1" s="1"/>
  <c r="K85" i="23"/>
  <c r="L85" i="23" s="1"/>
  <c r="J221" i="23"/>
  <c r="K221" i="23" s="1"/>
  <c r="J219" i="23"/>
  <c r="K219" i="23" s="1"/>
  <c r="J75" i="23"/>
  <c r="J84" i="23"/>
  <c r="J86" i="23" s="1"/>
  <c r="F150" i="1"/>
  <c r="G150" i="1" s="1"/>
  <c r="J218" i="23"/>
  <c r="K218" i="23" s="1"/>
  <c r="J217" i="23"/>
  <c r="K217" i="23" s="1"/>
  <c r="J76" i="23"/>
  <c r="J220" i="23"/>
  <c r="K220" i="23" s="1"/>
  <c r="F55" i="1"/>
  <c r="G161" i="1"/>
  <c r="G164" i="1" s="1"/>
  <c r="G15" i="10" s="1"/>
  <c r="F164" i="1"/>
  <c r="K50" i="23"/>
  <c r="L50" i="23" s="1"/>
  <c r="K51" i="23"/>
  <c r="L51" i="23" s="1"/>
  <c r="K52" i="23"/>
  <c r="L52" i="23" s="1"/>
  <c r="J78" i="23"/>
  <c r="J74" i="23"/>
  <c r="J81" i="23"/>
  <c r="J73" i="23"/>
  <c r="M59" i="23"/>
  <c r="J80" i="23"/>
  <c r="J77" i="23"/>
  <c r="J72" i="23"/>
  <c r="M60" i="23"/>
  <c r="M57" i="23"/>
  <c r="M58" i="23"/>
  <c r="E232" i="23"/>
  <c r="G258" i="23"/>
  <c r="K76" i="23"/>
  <c r="K72" i="23"/>
  <c r="K78" i="23"/>
  <c r="K73" i="23"/>
  <c r="K74" i="23"/>
  <c r="K80" i="23"/>
  <c r="K77" i="23"/>
  <c r="K81" i="23"/>
  <c r="K75" i="23"/>
  <c r="K79" i="23"/>
  <c r="K60" i="23"/>
  <c r="L60" i="23" s="1"/>
  <c r="N57" i="23"/>
  <c r="N58" i="23"/>
  <c r="N60" i="23"/>
  <c r="N59" i="23"/>
  <c r="K57" i="23"/>
  <c r="K59" i="23"/>
  <c r="K58" i="23"/>
  <c r="L58" i="23" s="1"/>
  <c r="J118" i="23"/>
  <c r="K118" i="23"/>
  <c r="J152" i="23" s="1"/>
  <c r="J153" i="23" s="1"/>
  <c r="K102" i="23"/>
  <c r="I171" i="23"/>
  <c r="J171" i="23"/>
  <c r="J185" i="23" s="1"/>
  <c r="J186" i="23" s="1"/>
  <c r="G153" i="1" l="1"/>
  <c r="F112" i="1"/>
  <c r="G112" i="1" s="1"/>
  <c r="F113" i="1"/>
  <c r="G113" i="1" s="1"/>
  <c r="F111" i="1"/>
  <c r="G111" i="1" s="1"/>
  <c r="L75" i="23"/>
  <c r="K222" i="23"/>
  <c r="K225" i="23" s="1"/>
  <c r="K86" i="23"/>
  <c r="L78" i="23"/>
  <c r="L53" i="23"/>
  <c r="I90" i="23" s="1"/>
  <c r="L76" i="23"/>
  <c r="J222" i="23"/>
  <c r="K53" i="23"/>
  <c r="K65" i="23"/>
  <c r="L65" i="23" s="1"/>
  <c r="L81" i="23"/>
  <c r="L77" i="23"/>
  <c r="L74" i="23"/>
  <c r="L73" i="23"/>
  <c r="M61" i="23"/>
  <c r="L80" i="23"/>
  <c r="J82" i="23"/>
  <c r="J87" i="23" s="1"/>
  <c r="L84" i="23"/>
  <c r="L86" i="23" s="1"/>
  <c r="G8" i="10" s="1"/>
  <c r="L79" i="23"/>
  <c r="J258" i="23"/>
  <c r="F66" i="1"/>
  <c r="F67" i="1" s="1"/>
  <c r="J236" i="23"/>
  <c r="I235" i="23"/>
  <c r="J235" i="23"/>
  <c r="I236" i="23"/>
  <c r="K64" i="23"/>
  <c r="K82" i="23"/>
  <c r="L72" i="23"/>
  <c r="L59" i="23"/>
  <c r="N61" i="23"/>
  <c r="K66" i="23"/>
  <c r="K61" i="23"/>
  <c r="K63" i="23"/>
  <c r="L57" i="23"/>
  <c r="K87" i="23" l="1"/>
  <c r="K90" i="23" s="1"/>
  <c r="G114" i="1"/>
  <c r="G11" i="10" s="1"/>
  <c r="J90" i="23"/>
  <c r="L82" i="23"/>
  <c r="J237" i="23"/>
  <c r="J261" i="23" s="1"/>
  <c r="I237" i="23"/>
  <c r="L66" i="23"/>
  <c r="L63" i="23"/>
  <c r="L64" i="23"/>
  <c r="L61" i="23"/>
  <c r="K67" i="23"/>
  <c r="L87" i="23" l="1"/>
  <c r="L67" i="23"/>
  <c r="L90" i="23" l="1"/>
  <c r="E203" i="23"/>
  <c r="H203" i="23" s="1"/>
  <c r="J203" i="23" s="1"/>
  <c r="J79" i="22"/>
  <c r="M79" i="22" s="1"/>
  <c r="J78" i="22"/>
  <c r="M78" i="22" s="1"/>
  <c r="J77" i="22"/>
  <c r="M77" i="22" s="1"/>
  <c r="J76" i="22"/>
  <c r="M76" i="22" s="1"/>
  <c r="J75" i="22"/>
  <c r="M75" i="22" s="1"/>
  <c r="J74" i="22"/>
  <c r="M74" i="22" s="1"/>
  <c r="J73" i="22"/>
  <c r="M73" i="22" s="1"/>
  <c r="J72" i="22"/>
  <c r="M72" i="22" s="1"/>
  <c r="J71" i="22"/>
  <c r="M71" i="22" s="1"/>
  <c r="J70" i="22"/>
  <c r="M70" i="22" s="1"/>
  <c r="J69" i="22"/>
  <c r="M69" i="22" s="1"/>
  <c r="J68" i="22"/>
  <c r="M68" i="22" s="1"/>
  <c r="J67" i="22"/>
  <c r="M67" i="22" s="1"/>
  <c r="J66" i="22"/>
  <c r="M66" i="22" s="1"/>
  <c r="J65" i="22"/>
  <c r="M65" i="22" s="1"/>
  <c r="J64" i="22"/>
  <c r="M64" i="22" s="1"/>
  <c r="J63" i="22"/>
  <c r="M63" i="22" s="1"/>
  <c r="J62" i="22"/>
  <c r="M62" i="22" s="1"/>
  <c r="J41" i="22"/>
  <c r="M41" i="22" s="1"/>
  <c r="J40" i="22"/>
  <c r="M40" i="22" s="1"/>
  <c r="J39" i="22"/>
  <c r="M39" i="22" s="1"/>
  <c r="J38" i="22"/>
  <c r="M38" i="22" s="1"/>
  <c r="J37" i="22"/>
  <c r="M37" i="22" s="1"/>
  <c r="J36" i="22"/>
  <c r="M36" i="22" s="1"/>
  <c r="J35" i="22"/>
  <c r="M35" i="22" s="1"/>
  <c r="J34" i="22"/>
  <c r="M34" i="22" s="1"/>
  <c r="J33" i="22"/>
  <c r="M33" i="22" s="1"/>
  <c r="J32" i="22"/>
  <c r="M32" i="22" s="1"/>
  <c r="J31" i="22"/>
  <c r="M31" i="22" s="1"/>
  <c r="J30" i="22"/>
  <c r="M30" i="22" s="1"/>
  <c r="J29" i="22"/>
  <c r="M29" i="22" s="1"/>
  <c r="J28" i="22"/>
  <c r="M28" i="22" s="1"/>
  <c r="J27" i="22"/>
  <c r="M27" i="22" s="1"/>
  <c r="J26" i="22"/>
  <c r="M26" i="22" s="1"/>
  <c r="J25" i="22"/>
  <c r="M25" i="22" s="1"/>
  <c r="J24" i="22"/>
  <c r="M24" i="22" s="1"/>
  <c r="I197" i="23" l="1"/>
  <c r="J205" i="23"/>
  <c r="H205" i="23"/>
  <c r="M42" i="22"/>
  <c r="K49" i="22" s="1"/>
  <c r="K52" i="22" s="1"/>
  <c r="M80" i="22"/>
  <c r="H10" i="10" s="1"/>
  <c r="H13" i="20" s="1"/>
  <c r="G13" i="20" s="1"/>
  <c r="J197" i="23" l="1"/>
  <c r="J208" i="23" s="1"/>
  <c r="H197" i="23"/>
  <c r="H208" i="23" s="1"/>
  <c r="H35" i="23"/>
  <c r="H34" i="23"/>
  <c r="J34" i="23" s="1"/>
  <c r="E32" i="23"/>
  <c r="H32" i="23" s="1"/>
  <c r="J32" i="23" s="1"/>
  <c r="E24" i="23"/>
  <c r="I24" i="23" s="1"/>
  <c r="H278" i="23" s="1"/>
  <c r="E23" i="23"/>
  <c r="I23" i="23" s="1"/>
  <c r="H277" i="23" s="1"/>
  <c r="I22" i="23"/>
  <c r="H276" i="23" s="1"/>
  <c r="H21" i="23"/>
  <c r="J21" i="23" s="1"/>
  <c r="K277" i="23" l="1"/>
  <c r="H14" i="22"/>
  <c r="K14" i="22" s="1"/>
  <c r="H13" i="22"/>
  <c r="K13" i="22" s="1"/>
  <c r="H279" i="23"/>
  <c r="K276" i="23"/>
  <c r="J35" i="23"/>
  <c r="J36" i="23" s="1"/>
  <c r="H15" i="22"/>
  <c r="K15" i="22" s="1"/>
  <c r="K278" i="23"/>
  <c r="H23" i="23"/>
  <c r="J23" i="23" s="1"/>
  <c r="H22" i="23"/>
  <c r="J22" i="23" s="1"/>
  <c r="H24" i="23"/>
  <c r="J24" i="23" s="1"/>
  <c r="H36" i="23"/>
  <c r="H39" i="23" s="1"/>
  <c r="I21" i="23"/>
  <c r="G10" i="20"/>
  <c r="G24" i="20"/>
  <c r="H17" i="10"/>
  <c r="H20" i="20" s="1"/>
  <c r="H15" i="10"/>
  <c r="H18" i="20" s="1"/>
  <c r="I149" i="1"/>
  <c r="I150" i="1"/>
  <c r="I151" i="1"/>
  <c r="I148" i="1"/>
  <c r="H14" i="10"/>
  <c r="H17" i="20" s="1"/>
  <c r="I133" i="1"/>
  <c r="I121" i="1"/>
  <c r="I123" i="1"/>
  <c r="I122" i="1"/>
  <c r="I113" i="1"/>
  <c r="I112" i="1"/>
  <c r="I111" i="1"/>
  <c r="I109" i="1"/>
  <c r="I108" i="1"/>
  <c r="I102" i="1"/>
  <c r="I101" i="1"/>
  <c r="I99" i="1"/>
  <c r="I100" i="1"/>
  <c r="I105" i="1"/>
  <c r="I104" i="1"/>
  <c r="I103" i="1"/>
  <c r="I98" i="1"/>
  <c r="I97" i="1"/>
  <c r="I96" i="1"/>
  <c r="I95" i="1"/>
  <c r="I94" i="1"/>
  <c r="G12" i="10" l="1"/>
  <c r="K279" i="23"/>
  <c r="H16" i="22"/>
  <c r="K16" i="22" s="1"/>
  <c r="I153" i="1"/>
  <c r="H8" i="10" s="1"/>
  <c r="H11" i="20" s="1"/>
  <c r="I114" i="1"/>
  <c r="H275" i="23"/>
  <c r="J25" i="23"/>
  <c r="J39" i="23" s="1"/>
  <c r="J40" i="23" s="1"/>
  <c r="I25" i="23"/>
  <c r="I134" i="1"/>
  <c r="H12" i="10" s="1"/>
  <c r="H15" i="20" s="1"/>
  <c r="K275" i="23" l="1"/>
  <c r="H12" i="22"/>
  <c r="K12" i="22" s="1"/>
  <c r="K17" i="22" s="1"/>
  <c r="K18" i="22" s="1"/>
  <c r="H18" i="10"/>
  <c r="H22" i="10" l="1"/>
  <c r="H21" i="20"/>
  <c r="H25" i="20" s="1"/>
  <c r="K280" i="23"/>
  <c r="K281" i="23" s="1"/>
  <c r="V9" i="20"/>
  <c r="U9" i="20"/>
  <c r="T9" i="20"/>
  <c r="S9" i="20"/>
  <c r="R9" i="20"/>
  <c r="G11" i="20"/>
  <c r="G12" i="20"/>
  <c r="G15" i="20"/>
  <c r="G17" i="20"/>
  <c r="G18" i="20"/>
  <c r="G19" i="20"/>
  <c r="G20" i="20"/>
  <c r="G22" i="20"/>
  <c r="G23" i="20"/>
  <c r="G21" i="20" l="1"/>
  <c r="T25" i="20"/>
  <c r="U25" i="20"/>
  <c r="R25" i="20"/>
  <c r="G16" i="20"/>
  <c r="G25" i="20" s="1"/>
  <c r="S25" i="20"/>
  <c r="C29" i="20" l="1"/>
  <c r="G29" i="20" s="1"/>
  <c r="C26" i="10" l="1"/>
  <c r="G26" i="10" s="1"/>
  <c r="M22" i="10" l="1"/>
  <c r="B610" i="11" l="1"/>
  <c r="D607" i="11"/>
  <c r="D522" i="11"/>
  <c r="D518" i="11"/>
  <c r="D516" i="11"/>
  <c r="C506" i="11"/>
  <c r="L505" i="11"/>
  <c r="E505" i="11"/>
  <c r="E485" i="11"/>
  <c r="E482" i="11"/>
  <c r="E476" i="11"/>
  <c r="E470" i="11"/>
  <c r="L468" i="11"/>
  <c r="L498" i="11" s="1"/>
  <c r="G506" i="11" s="1"/>
  <c r="E466" i="11"/>
  <c r="B461" i="11"/>
  <c r="V25" i="20" l="1"/>
  <c r="I124" i="1"/>
  <c r="I125" i="1" s="1"/>
  <c r="H11" i="10"/>
  <c r="H14" i="20" s="1"/>
  <c r="G14" i="20" s="1"/>
  <c r="G20" i="10" l="1"/>
  <c r="K270" i="23"/>
  <c r="G18" i="10" s="1"/>
  <c r="G22" i="10" s="1"/>
  <c r="K265" i="23"/>
  <c r="K266" i="23" l="1"/>
  <c r="K267" i="23" s="1"/>
</calcChain>
</file>

<file path=xl/comments1.xml><?xml version="1.0" encoding="utf-8"?>
<comments xmlns="http://schemas.openxmlformats.org/spreadsheetml/2006/main">
  <authors>
    <author>S. Marmillon</author>
  </authors>
  <commentList>
    <comment ref="A4" authorId="0" shapeId="0">
      <text>
        <r>
          <rPr>
            <b/>
            <sz val="8"/>
            <color indexed="81"/>
            <rFont val="Arial"/>
            <family val="2"/>
          </rPr>
          <t>Afin de vérifier votre n° SIRET vous voudrez cliquer sur lien à droite (https://avis-situation-sirene.insee.fr/)</t>
        </r>
        <r>
          <rPr>
            <b/>
            <sz val="9"/>
            <color indexed="81"/>
            <rFont val="Tahoma"/>
            <family val="2"/>
          </rPr>
          <t xml:space="preserve">
</t>
        </r>
      </text>
    </comment>
  </commentList>
</comments>
</file>

<file path=xl/comments2.xml><?xml version="1.0" encoding="utf-8"?>
<comments xmlns="http://schemas.openxmlformats.org/spreadsheetml/2006/main">
  <authors>
    <author>S. Marmillon</author>
  </authors>
  <commentList>
    <comment ref="A4" authorId="0" shapeId="0">
      <text>
        <r>
          <rPr>
            <b/>
            <sz val="9"/>
            <color indexed="81"/>
            <rFont val="Tahoma"/>
            <family val="2"/>
          </rPr>
          <t xml:space="preserve">Afin de vérifier votre n° SIRET vous voudrez cliquer sur lien à droite (https://avis-situation-sirene.insee.fr/)
</t>
        </r>
        <r>
          <rPr>
            <sz val="9"/>
            <color indexed="81"/>
            <rFont val="Tahoma"/>
            <family val="2"/>
          </rPr>
          <t xml:space="preserve">
</t>
        </r>
      </text>
    </comment>
    <comment ref="B22" authorId="0" shapeId="0">
      <text>
        <r>
          <rPr>
            <b/>
            <sz val="9"/>
            <color indexed="81"/>
            <rFont val="Tahoma"/>
            <family val="2"/>
          </rPr>
          <t xml:space="preserve">Projet n'ayant jamais été financé
</t>
        </r>
        <r>
          <rPr>
            <sz val="9"/>
            <color indexed="81"/>
            <rFont val="Tahoma"/>
            <family val="2"/>
          </rPr>
          <t xml:space="preserve">
</t>
        </r>
      </text>
    </comment>
    <comment ref="B24" authorId="0" shapeId="0">
      <text>
        <r>
          <rPr>
            <b/>
            <sz val="9"/>
            <color indexed="81"/>
            <rFont val="Tahoma"/>
            <family val="2"/>
          </rPr>
          <t>Le n° du projet figure sur votre contrat de financement 2017</t>
        </r>
        <r>
          <rPr>
            <sz val="9"/>
            <color indexed="81"/>
            <rFont val="Tahoma"/>
            <family val="2"/>
          </rPr>
          <t xml:space="preserve">
</t>
        </r>
      </text>
    </comment>
    <comment ref="E24" authorId="0" shapeId="0">
      <text>
        <r>
          <rPr>
            <b/>
            <sz val="9"/>
            <color indexed="81"/>
            <rFont val="Tahoma"/>
            <family val="2"/>
          </rPr>
          <t>Le montant de la dotation 2017 figure sur le courrier de notification 2017</t>
        </r>
        <r>
          <rPr>
            <sz val="9"/>
            <color indexed="81"/>
            <rFont val="Tahoma"/>
            <family val="2"/>
          </rPr>
          <t xml:space="preserve">
</t>
        </r>
      </text>
    </comment>
    <comment ref="A520" authorId="0" shapeId="0">
      <text>
        <r>
          <rPr>
            <b/>
            <sz val="9"/>
            <color indexed="81"/>
            <rFont val="Tahoma"/>
            <family val="2"/>
          </rPr>
          <t xml:space="preserve">Le n° du projet figure sur le contrat de financement
</t>
        </r>
        <r>
          <rPr>
            <sz val="9"/>
            <color indexed="81"/>
            <rFont val="Tahoma"/>
            <family val="2"/>
          </rPr>
          <t xml:space="preserve">
</t>
        </r>
      </text>
    </comment>
  </commentList>
</comments>
</file>

<file path=xl/sharedStrings.xml><?xml version="1.0" encoding="utf-8"?>
<sst xmlns="http://schemas.openxmlformats.org/spreadsheetml/2006/main" count="1515" uniqueCount="780">
  <si>
    <t>Remplir une fiche par projet</t>
  </si>
  <si>
    <t>Numéro SIRET</t>
  </si>
  <si>
    <t xml:space="preserve">Nom </t>
  </si>
  <si>
    <t>Prénom</t>
  </si>
  <si>
    <t>Fonction</t>
  </si>
  <si>
    <t>Téléphone</t>
  </si>
  <si>
    <t>Nouveau Projet</t>
  </si>
  <si>
    <t>Demande report du projet 2017 en 2018</t>
  </si>
  <si>
    <t>Montant de la dotation 2017</t>
  </si>
  <si>
    <t>Territoire(s) de santé concerné(s) par le projet</t>
  </si>
  <si>
    <t>Dept 16</t>
  </si>
  <si>
    <t>Dept 33</t>
  </si>
  <si>
    <t>Dept 40</t>
  </si>
  <si>
    <t>Dept 47</t>
  </si>
  <si>
    <t>Dept 64</t>
  </si>
  <si>
    <t>Dept 79</t>
  </si>
  <si>
    <t>Dept 86</t>
  </si>
  <si>
    <t>Dept 87</t>
  </si>
  <si>
    <t>Region</t>
  </si>
  <si>
    <t>Thème principal</t>
  </si>
  <si>
    <t xml:space="preserve">Thème(s) secondaire(s) (2 choix seulement) </t>
  </si>
  <si>
    <t>Plan nationaux (3 choix maximum)</t>
  </si>
  <si>
    <t>Ce projet s'intègre t-il dans la politique de la ville ?</t>
  </si>
  <si>
    <t xml:space="preserve">Contexte </t>
  </si>
  <si>
    <t>Quels éléments justifient ce projet (chiffres, observations, études, …) ?</t>
  </si>
  <si>
    <t>Qui a identifié ce besoin (l'association, les usagers, …) ?</t>
  </si>
  <si>
    <t>Ce projet a lieu majoritairement sur quels types de terrtoire ?</t>
  </si>
  <si>
    <t>Objectifs opérationnels</t>
  </si>
  <si>
    <t>Exemple : un projet sur la nutrition peut consister à naimer des ateliers avec du public (1ère modalité d'intervention) et former des professionnels (2ème modalité d'intervention)</t>
  </si>
  <si>
    <t>Type :</t>
  </si>
  <si>
    <t>Date de début d'intervention</t>
  </si>
  <si>
    <t>Date de fin d'intervention</t>
  </si>
  <si>
    <t>Lieu(x) de réalisation (préciser le(s) quartier(s), la liste des établissement(s), …)</t>
  </si>
  <si>
    <t>Auprès de qui intervenez vous ?</t>
  </si>
  <si>
    <t>Public</t>
  </si>
  <si>
    <t>Nourrissons (0 - 2ans)</t>
  </si>
  <si>
    <t>Préadolescents (10 -12 ans)</t>
  </si>
  <si>
    <t>Adultes (18 - 55 ans)</t>
  </si>
  <si>
    <t>Enfants (2 - 5 ans)</t>
  </si>
  <si>
    <t>Adolescents (13 - 18 ans)</t>
  </si>
  <si>
    <t>Enfants (6 - 9 ans)</t>
  </si>
  <si>
    <t>Personnes de plus de 55 ans</t>
  </si>
  <si>
    <t>Spécifités</t>
  </si>
  <si>
    <t>Femmes enceintes</t>
  </si>
  <si>
    <t>Jeunes 16 - 25 ans en insertion professionnelle</t>
  </si>
  <si>
    <t>Personnes handicapées</t>
  </si>
  <si>
    <t>Etudiants</t>
  </si>
  <si>
    <t>Apprentis</t>
  </si>
  <si>
    <t>Personnes prostituées</t>
  </si>
  <si>
    <t>Gens du voyage</t>
  </si>
  <si>
    <t>Personne sans domicile fixe</t>
  </si>
  <si>
    <t>Personne en difficultés socio-économiques</t>
  </si>
  <si>
    <t>Aidants</t>
  </si>
  <si>
    <t>Chômeurs</t>
  </si>
  <si>
    <t>Personnes immigrées</t>
  </si>
  <si>
    <t>Patients</t>
  </si>
  <si>
    <t>Habitants</t>
  </si>
  <si>
    <t>Homosexuels</t>
  </si>
  <si>
    <t>Usagers de drogue</t>
  </si>
  <si>
    <t>Autre</t>
  </si>
  <si>
    <t>ou</t>
  </si>
  <si>
    <t>Tout Public</t>
  </si>
  <si>
    <t>Professionnels relais</t>
  </si>
  <si>
    <t>Personnes relais/pairs</t>
  </si>
  <si>
    <t>Professionnels du social</t>
  </si>
  <si>
    <t>Professionnel de l'éducation</t>
  </si>
  <si>
    <t>Professionnels de santé</t>
  </si>
  <si>
    <t>Autre profession</t>
  </si>
  <si>
    <t>Auprès de combien de personnes avez-vous prévu d'intervenir ?</t>
  </si>
  <si>
    <t>FONCTION</t>
  </si>
  <si>
    <t>QUALIFICATION</t>
  </si>
  <si>
    <t>NBRE</t>
  </si>
  <si>
    <t>ETP</t>
  </si>
  <si>
    <t>SATUT</t>
  </si>
  <si>
    <t>ACTIVITE(S) REALISEE(S)</t>
  </si>
  <si>
    <t>Outils utilisés ou créés (plaquette, CD Rom)</t>
  </si>
  <si>
    <t>Locaux et équipement</t>
  </si>
  <si>
    <t>Autres (à préciser)</t>
  </si>
  <si>
    <t>Préciser s'il s'agit de partenaires institutionnels : ville, conseil général, conseil régional, éducation nationale, CPAM, …) ou de professionnels/personnes relais (travailleurs sociaux, enseignants, pairs, médecins, …)</t>
  </si>
  <si>
    <t>NOM</t>
  </si>
  <si>
    <t>INSTITUTIONNEL ou RELAIS ?</t>
  </si>
  <si>
    <t>RECHERCHE, ACQUIS OU CONVENTIONNES</t>
  </si>
  <si>
    <t xml:space="preserve">Les bénéficiaires sont ils associés au projet ? </t>
  </si>
  <si>
    <t>Si oui, avec quel degré d'implication</t>
  </si>
  <si>
    <t>Les bénéficaires participent ils financèrement au projet ?</t>
  </si>
  <si>
    <t>Informé, le public cible bénéficie des services mis à disposition pour le projet ans intervenir dans le choix du contenu du projet</t>
  </si>
  <si>
    <t>Consultés les bénéficaires ont exprimé leurs besoins de santé et participent activement aux activités du projet, sans être inclus dans le choix des activités ou les modalités de leur exécution</t>
  </si>
  <si>
    <t>Les bénéficaires sont associés aux prises de décisions, à la définition des priorités et objectifs, à la manière dont les activités sont menées</t>
  </si>
  <si>
    <t>Par qui sera réalisée l'évaluation ?</t>
  </si>
  <si>
    <t>Un budget spécifique est-il prévu pour l'évaluation ?</t>
  </si>
  <si>
    <t xml:space="preserve">Si oui indiquer le montant </t>
  </si>
  <si>
    <t xml:space="preserve">Nom de la structure porteuse du projet </t>
  </si>
  <si>
    <t>Personne responsable du projet</t>
  </si>
  <si>
    <t>Présentation du projet</t>
  </si>
  <si>
    <t>/</t>
  </si>
  <si>
    <t>Dept 17</t>
  </si>
  <si>
    <t>Dept 19</t>
  </si>
  <si>
    <t>Dept 23</t>
  </si>
  <si>
    <t>Dept 24</t>
  </si>
  <si>
    <t>Inscription du projet dans le cadre d'une politique publique</t>
  </si>
  <si>
    <t>3-1. Description du projet 2018</t>
  </si>
  <si>
    <t>Intitulé du projet</t>
  </si>
  <si>
    <t>Addictions</t>
  </si>
  <si>
    <t>Appui aux politiques</t>
  </si>
  <si>
    <t>Cancer</t>
  </si>
  <si>
    <t>Education Thérapeutique</t>
  </si>
  <si>
    <t>Nutrition</t>
  </si>
  <si>
    <t>PRAPS</t>
  </si>
  <si>
    <t>Santé mentale / Suicide</t>
  </si>
  <si>
    <t>Vaccination</t>
  </si>
  <si>
    <t>Vie Affective et sexuelle</t>
  </si>
  <si>
    <t>Vieillissement</t>
  </si>
  <si>
    <t>Air extérieur</t>
  </si>
  <si>
    <t>Ambroisie</t>
  </si>
  <si>
    <t>Radon</t>
  </si>
  <si>
    <t>Bruit</t>
  </si>
  <si>
    <t>Pollen</t>
  </si>
  <si>
    <t>Habitat indigne</t>
  </si>
  <si>
    <t>Saturnisme</t>
  </si>
  <si>
    <t>Amiante</t>
  </si>
  <si>
    <t>Baignade</t>
  </si>
  <si>
    <t>Piscine</t>
  </si>
  <si>
    <t>Eau potable</t>
  </si>
  <si>
    <t>Stratégie petite enfance</t>
  </si>
  <si>
    <t>Légionelle</t>
  </si>
  <si>
    <t>SQVT</t>
  </si>
  <si>
    <t>Ce projet s'intègre t-il dans le cadre d'un Atelier Santé Ville ?</t>
  </si>
  <si>
    <t>Quelles est (sont) la (ou les) commune(s) concernée(s) par la réalisation du projet ?</t>
  </si>
  <si>
    <t xml:space="preserve"> Renseigner le nom de la ou des commune(s) en toutes lettres</t>
  </si>
  <si>
    <t>Objectifs du projet</t>
  </si>
  <si>
    <t>Modalités de mise en œuvre du projet</t>
  </si>
  <si>
    <r>
      <t>* 1</t>
    </r>
    <r>
      <rPr>
        <b/>
        <vertAlign val="superscript"/>
        <sz val="10"/>
        <color indexed="8"/>
        <rFont val="Arial"/>
        <family val="2"/>
      </rPr>
      <t>ère</t>
    </r>
    <r>
      <rPr>
        <b/>
        <sz val="10"/>
        <color indexed="8"/>
        <rFont val="Arial"/>
        <family val="2"/>
      </rPr>
      <t xml:space="preserve"> MODALITE D'INTERVENTION (INTITULE) </t>
    </r>
  </si>
  <si>
    <t xml:space="preserve">Description </t>
  </si>
  <si>
    <t>Fréquence de l'intervention</t>
  </si>
  <si>
    <t>Nombre d'heures d'intervention prévues</t>
  </si>
  <si>
    <t xml:space="preserve">Personnes détenues </t>
  </si>
  <si>
    <t>Tranche d'âge</t>
  </si>
  <si>
    <t>Au sens de l'ARS Nouvelle-Aquitaine, un projet concerne une même thématique ou un même public. Elle peut comporter différentes modalités d'intervention.</t>
  </si>
  <si>
    <t>Objectifs généraux</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</si>
  <si>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</si>
  <si>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</si>
  <si>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</si>
  <si>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</si>
  <si>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</si>
  <si>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</si>
  <si>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</si>
  <si>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</si>
  <si>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</si>
  <si>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</si>
  <si>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</si>
  <si>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</si>
  <si>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</si>
  <si>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</si>
  <si>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</si>
  <si>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</si>
  <si>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</si>
  <si>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</si>
  <si>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</si>
  <si>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</si>
  <si>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</si>
  <si>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</si>
  <si>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</si>
  <si>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</si>
  <si>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</si>
  <si>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Moyens mis en œuvre (prévus)</t>
  </si>
  <si>
    <t>NATURE DU CONTRAT 
(CDI, CDD, contrat aidé, …)</t>
  </si>
  <si>
    <t>* Moyens matériels</t>
  </si>
  <si>
    <r>
      <t xml:space="preserve">TACHES REALISEES </t>
    </r>
    <r>
      <rPr>
        <sz val="9"/>
        <color indexed="8"/>
        <rFont val="Arial"/>
        <family val="2"/>
      </rPr>
      <t>(humain, prêt de matériel, appui technique, ect …)</t>
    </r>
  </si>
  <si>
    <t xml:space="preserve">Partenariat prévus </t>
  </si>
  <si>
    <t>Participation des bénéficiaires</t>
  </si>
  <si>
    <t>Veuillez nous indiquer toute information complémentaire qui vous semblerait pertinente</t>
  </si>
  <si>
    <t>3-2. Budget prévisionnel du projet</t>
  </si>
  <si>
    <t>Le total des charges doit être égal au total des produits</t>
  </si>
  <si>
    <t>Projet n°</t>
  </si>
  <si>
    <t>Intitulé</t>
  </si>
  <si>
    <t>Exercice 2018</t>
  </si>
  <si>
    <t>CHARGES</t>
  </si>
  <si>
    <t>Montant</t>
  </si>
  <si>
    <t>PRODUITS</t>
  </si>
  <si>
    <t>CHARGES DIRECTES</t>
  </si>
  <si>
    <t>60 - Achats</t>
  </si>
  <si>
    <t>Achats de matières et fournitures</t>
  </si>
  <si>
    <t>Achats fournitures</t>
  </si>
  <si>
    <t>61 - Services extérieurs</t>
  </si>
  <si>
    <t xml:space="preserve">Locations </t>
  </si>
  <si>
    <t>Entretien et réparation</t>
  </si>
  <si>
    <t>Assurance</t>
  </si>
  <si>
    <t>Documentation</t>
  </si>
  <si>
    <t>Divers</t>
  </si>
  <si>
    <t xml:space="preserve">62 - Autres services extérieurs </t>
  </si>
  <si>
    <t>Rémunération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</si>
  <si>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</si>
  <si>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</si>
  <si>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</si>
  <si>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</si>
  <si>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</si>
  <si>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</si>
  <si>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</si>
  <si>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</si>
  <si>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</si>
  <si>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personnel</t>
  </si>
  <si>
    <t>65 - Autres charges de gestion courante</t>
  </si>
  <si>
    <t>66 - Charges financières</t>
  </si>
  <si>
    <t>67 - Charges exceptionnelles</t>
  </si>
  <si>
    <t>68 - Dotations aux amortissements</t>
  </si>
  <si>
    <t>CHARGES INDIRECTES</t>
  </si>
  <si>
    <t>Charges fixes de fonctionnement</t>
  </si>
  <si>
    <t>Frais financiers</t>
  </si>
  <si>
    <t>Autres</t>
  </si>
  <si>
    <t>TOTAL DES CHARGES</t>
  </si>
  <si>
    <t>Prestations de services</t>
  </si>
  <si>
    <t>RESSOURCES DIRECTES</t>
  </si>
  <si>
    <t>70 - Vente de produits finis, de marchandises, prestations de services</t>
  </si>
  <si>
    <t>Etat : préciser le(s) ministère(s) sollicité(s)</t>
  </si>
  <si>
    <t>ARS Nouvelle-Aquitaine</t>
  </si>
  <si>
    <t>Région(s)</t>
  </si>
  <si>
    <t>Département(s)</t>
  </si>
  <si>
    <t>Organismes sociaux (détailler)</t>
  </si>
  <si>
    <t>Fonds européens</t>
  </si>
  <si>
    <t>L'agence de services et de paiement (ex-CNASEA-emplois aidés)</t>
  </si>
  <si>
    <t>Autres établissements publics</t>
  </si>
  <si>
    <t>Aides privées</t>
  </si>
  <si>
    <t>75 - Autres produits de gestion courante</t>
  </si>
  <si>
    <t>Dont cotisations, dons manuels ou legs</t>
  </si>
  <si>
    <t>76 - Prduits financiers</t>
  </si>
  <si>
    <t>77 - Produits exceptionnels</t>
  </si>
  <si>
    <t>78 - Reprises sur amortissements et provisions</t>
  </si>
  <si>
    <t>TOTAL DES PRODUITS</t>
  </si>
  <si>
    <t>Commune(s)</t>
  </si>
  <si>
    <r>
      <t>74 - Subventions d'exploitation</t>
    </r>
    <r>
      <rPr>
        <b/>
        <vertAlign val="superscript"/>
        <sz val="11"/>
        <color indexed="62"/>
        <rFont val="Arial"/>
        <family val="2"/>
      </rPr>
      <t>2</t>
    </r>
  </si>
  <si>
    <r>
      <t xml:space="preserve">Intercommunalité(s) : EPCI - </t>
    </r>
    <r>
      <rPr>
        <vertAlign val="superscript"/>
        <sz val="11"/>
        <color indexed="8"/>
        <rFont val="Arial"/>
        <family val="2"/>
      </rPr>
      <t>3</t>
    </r>
  </si>
  <si>
    <r>
      <t>CONTRIBUTIONS VOLONTAIRES</t>
    </r>
    <r>
      <rPr>
        <b/>
        <vertAlign val="superscript"/>
        <sz val="11"/>
        <color indexed="8"/>
        <rFont val="Arial"/>
        <family val="2"/>
      </rPr>
      <t>4</t>
    </r>
  </si>
  <si>
    <t>86 - Emplois des contributions volontaires en nature</t>
  </si>
  <si>
    <t>860 - Secours en nature</t>
  </si>
  <si>
    <t>861 - Mise à disposition gratuite de biens et services</t>
  </si>
  <si>
    <t>862 - Prestations</t>
  </si>
  <si>
    <t>864 - Personnel bénévole</t>
  </si>
  <si>
    <t xml:space="preserve">TOTAL  </t>
  </si>
  <si>
    <t>87 - Contributions volontaires en nature</t>
  </si>
  <si>
    <t>870 - Bénévolat</t>
  </si>
  <si>
    <t>871 - Prestations en nature</t>
  </si>
  <si>
    <t>875 - Dons en nature</t>
  </si>
  <si>
    <t>TOTAL</t>
  </si>
  <si>
    <t>La subvention de</t>
  </si>
  <si>
    <t>représente</t>
  </si>
  <si>
    <t>du total des produits</t>
  </si>
  <si>
    <t>Adresse</t>
  </si>
  <si>
    <t>Code postal</t>
  </si>
  <si>
    <t>???</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</si>
  <si>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</si>
  <si>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</si>
  <si>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</si>
  <si>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</si>
  <si>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</si>
  <si>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</si>
  <si>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</si>
  <si>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</si>
  <si>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</si>
  <si>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</si>
  <si>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</si>
  <si>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</si>
  <si>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</si>
  <si>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</si>
  <si>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</si>
  <si>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</si>
  <si>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</si>
  <si>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</si>
  <si>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</si>
  <si>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</si>
  <si>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</si>
  <si>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</si>
  <si>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</si>
  <si>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</si>
  <si>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</si>
  <si>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</si>
  <si>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</si>
  <si>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</si>
  <si>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</si>
  <si>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</si>
  <si>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</si>
  <si>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</si>
  <si>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</si>
  <si>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</si>
  <si>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</si>
  <si>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</si>
  <si>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</si>
  <si>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</si>
  <si>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</si>
  <si>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</si>
  <si>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</si>
  <si>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Si oui lequel ou lesquels</t>
  </si>
  <si>
    <t>Ce projet s'intègre t-il dans un contrat local de santé ?</t>
  </si>
  <si>
    <t>Si oui, dans un ou plusieurs ?</t>
  </si>
  <si>
    <t>Si le CLS concerné ne figure pas dans les listes ci-dessus, merci de le saisir dans la cellule ci-après</t>
  </si>
  <si>
    <t>Ville</t>
  </si>
  <si>
    <t>Que souhaitez vous évaluer dans cette modalité d'intervention  ?</t>
  </si>
  <si>
    <t>Comment allez-vous mesurer l'atteinte de cette modalité d'intervention ?</t>
  </si>
  <si>
    <t>Préciser les indicateurs choisis</t>
  </si>
  <si>
    <t xml:space="preserve"> Par une évaluation quantitative</t>
  </si>
  <si>
    <t>Joindre la grille de recueil si élaborée ou indiquer la référence de l'outil utilisé</t>
  </si>
  <si>
    <t>Par une évaluation qualitative</t>
  </si>
  <si>
    <t>Par une évaluation du Processus</t>
  </si>
  <si>
    <r>
      <t>* 2</t>
    </r>
    <r>
      <rPr>
        <b/>
        <vertAlign val="superscript"/>
        <sz val="10"/>
        <color indexed="8"/>
        <rFont val="Arial"/>
        <family val="2"/>
      </rPr>
      <t>ème</t>
    </r>
    <r>
      <rPr>
        <b/>
        <sz val="10"/>
        <color indexed="8"/>
        <rFont val="Arial"/>
        <family val="2"/>
      </rPr>
      <t xml:space="preserve"> MODALITE D'INTERVENTION (INTITULE) </t>
    </r>
  </si>
  <si>
    <r>
      <t>* 3</t>
    </r>
    <r>
      <rPr>
        <b/>
        <vertAlign val="superscript"/>
        <sz val="10"/>
        <color indexed="8"/>
        <rFont val="Arial"/>
        <family val="2"/>
      </rPr>
      <t>ème</t>
    </r>
    <r>
      <rPr>
        <b/>
        <sz val="10"/>
        <color indexed="8"/>
        <rFont val="Arial"/>
        <family val="2"/>
      </rPr>
      <t xml:space="preserve"> MODALITE D'INTERVENTION (INTITULE) </t>
    </r>
  </si>
  <si>
    <r>
      <t>* 4</t>
    </r>
    <r>
      <rPr>
        <b/>
        <vertAlign val="superscript"/>
        <sz val="10"/>
        <color indexed="8"/>
        <rFont val="Arial"/>
        <family val="2"/>
      </rPr>
      <t>ème</t>
    </r>
    <r>
      <rPr>
        <b/>
        <sz val="10"/>
        <color indexed="8"/>
        <rFont val="Arial"/>
        <family val="2"/>
      </rPr>
      <t xml:space="preserve"> MODALITE D'INTERVENTION (INTITULE) </t>
    </r>
  </si>
  <si>
    <t>https://avis-situation-sirene.insee.fr/</t>
  </si>
  <si>
    <t>Report partiel</t>
  </si>
  <si>
    <t>Report total</t>
  </si>
  <si>
    <t>Renouvellement du projet n°</t>
  </si>
  <si>
    <t>Evaluation globale du projet</t>
  </si>
  <si>
    <t>Que souhaitez-vous évaluer en terme de résultats de votre projet ?</t>
  </si>
  <si>
    <t>Joindre la grille de recueil si élaborée ou indiquer la référence de l'outil utilisé.</t>
  </si>
  <si>
    <t>INDICATEURS de résultats
(2 minimum sur l'ensemble du projet)</t>
  </si>
  <si>
    <t>6-1. Bilan qualitatif du projet 2018</t>
  </si>
  <si>
    <t>A retourner dans les 6 mois suivant la fin de l'exercice au cours duquel la subvention a été accordée. Le compte rendu doit obligatoirement être établi, avant toute nouvelle demande de subvention. Certains champs présents dans ce bilan reprennent la demande initiale. La demande initiale ne doit pas être modifié après le dépôt de la demande.</t>
  </si>
  <si>
    <t>Numéro du projet</t>
  </si>
  <si>
    <t>Nom du projet</t>
  </si>
  <si>
    <r>
      <t xml:space="preserve">Personne responsable du projet </t>
    </r>
    <r>
      <rPr>
        <sz val="12"/>
        <color rgb="FFFF0000"/>
        <rFont val="Arial"/>
        <family val="2"/>
      </rPr>
      <t>(uniquement si changement de la demande)</t>
    </r>
  </si>
  <si>
    <t>Etat d'avancement du projet</t>
  </si>
  <si>
    <t xml:space="preserve">Ce projet est </t>
  </si>
  <si>
    <t>Si ce dernier est annulé, reporté ou modifié dans son contenu, pourquoi ?</t>
  </si>
  <si>
    <t>Contexte</t>
  </si>
  <si>
    <t xml:space="preserve">Les besoins identifiés au départ se sont-ils révélés exacts ? </t>
  </si>
  <si>
    <t>Commentaires</t>
  </si>
  <si>
    <t>Ce projet s'intègre t-il dans un autre type de contrat (ASV, ville, agglomération, communauté de communes, pays) ou un programme départemental (ZEP,PDI, …) ?</t>
  </si>
  <si>
    <t>Si oui le(s)quel(s) et comment ?</t>
  </si>
  <si>
    <t>Ojectifs et résultats</t>
  </si>
  <si>
    <t>Qui a réalisé l'évaluation</t>
  </si>
  <si>
    <t>Avez-vous changé les modalités d'évaluation depuis la demande initiale ?</t>
  </si>
  <si>
    <t>Si oui, pourquoi</t>
  </si>
  <si>
    <t>Quel a été le budget dédié à l'évaluation ?</t>
  </si>
  <si>
    <t>Initial</t>
  </si>
  <si>
    <t>Final</t>
  </si>
  <si>
    <t>Quel(s) outil(s) avez vus utilisé à l'évaluation ?</t>
  </si>
  <si>
    <t>Guide d'autoévaluation INPES "comment améliorer la qualité de vos actions en promotion de la santé"</t>
  </si>
  <si>
    <t>Outil de catégorisation des résultat (promotion santé suisse)</t>
  </si>
  <si>
    <t>Outil Preffi</t>
  </si>
  <si>
    <t>Outil spécifique à ce type de projet</t>
  </si>
  <si>
    <t>EQUIHP</t>
  </si>
  <si>
    <t>Référentiel qualité interne à l'organisme</t>
  </si>
  <si>
    <t>Autre(s) outil(s) à préciser</t>
  </si>
  <si>
    <t>Es-ce le(s) même(s) que celui (ceux) que vous aviez renseigné au moment de la demande ?</t>
  </si>
  <si>
    <t>Si non, pourquoi</t>
  </si>
  <si>
    <r>
      <t xml:space="preserve">Type </t>
    </r>
    <r>
      <rPr>
        <u/>
        <sz val="9"/>
        <color theme="1"/>
        <rFont val="Arial"/>
        <family val="2"/>
      </rPr>
      <t>(rappel)</t>
    </r>
    <r>
      <rPr>
        <u/>
        <sz val="11"/>
        <color theme="1"/>
        <rFont val="Arial"/>
        <family val="2"/>
      </rPr>
      <t xml:space="preserve"> :</t>
    </r>
  </si>
  <si>
    <t>Nombre d'heures d'intervention</t>
  </si>
  <si>
    <t>Prévues (rappel)</t>
  </si>
  <si>
    <t>Réalisées</t>
  </si>
  <si>
    <t>Lieux de réalisation de l'intervention (préciser le(s) quartier(s), la liste des établissement(s), …)</t>
  </si>
  <si>
    <t>Monoxyde de carbone (CO)</t>
  </si>
  <si>
    <t>Environnement - air extérieur</t>
  </si>
  <si>
    <t>Type de la modalité d'intervention</t>
  </si>
  <si>
    <t>Accueil individualisé de prévention</t>
  </si>
  <si>
    <t>Action de dépistage</t>
  </si>
  <si>
    <t>Actions sur les milieux et conditions de vie (dont celles liées à la réglementation)</t>
  </si>
  <si>
    <t>Appui et/ou suivi en méthodologie et évaluation</t>
  </si>
  <si>
    <t>Campagne, support papier, multimédia</t>
  </si>
  <si>
    <t>Conférences, colloques, expositions</t>
  </si>
  <si>
    <t>Coordination locale</t>
  </si>
  <si>
    <t>Education thérapeutique, éducation du patient</t>
  </si>
  <si>
    <t>Etude de besoins/diagnostics</t>
  </si>
  <si>
    <t>Etude et recherche</t>
  </si>
  <si>
    <t>Formation</t>
  </si>
  <si>
    <t>Information-Accueil</t>
  </si>
  <si>
    <t>Observation en santé</t>
  </si>
  <si>
    <t>Prise en charge sanitaire collective (groupes de parole, atelier)</t>
  </si>
  <si>
    <t>Prise en charge sanitaire individuelle (sevrage tabagique, consultations nutritionnelles, …)</t>
  </si>
  <si>
    <t>Prise en charge collective (lieu d'accueil et d'écoute, aide aux personnes, …)</t>
  </si>
  <si>
    <t>Prise en charge individuelle</t>
  </si>
  <si>
    <t>Production, analyse ou valorisation d'outils, diffusion de matériel de prévention</t>
  </si>
  <si>
    <t>Sensibilisation au dépistage</t>
  </si>
  <si>
    <t>Soutien aux équipes</t>
  </si>
  <si>
    <t>Spectacle, théâtre-forum</t>
  </si>
  <si>
    <t>Action de santé communautaire</t>
  </si>
  <si>
    <t>Actions liées à la réglementation</t>
  </si>
  <si>
    <t>Travail en réseau</t>
  </si>
  <si>
    <t>Courriel</t>
  </si>
  <si>
    <t>Signature</t>
  </si>
  <si>
    <t>Thématique</t>
  </si>
  <si>
    <t>Lutte anti-vectorielle (LAV)</t>
  </si>
  <si>
    <t>Pesticide</t>
  </si>
  <si>
    <t>Conseiller Médical en Environnement Intérieur (CMEI)</t>
  </si>
  <si>
    <t>ETP DG</t>
  </si>
  <si>
    <t>ETP activité</t>
  </si>
  <si>
    <t>ETP UTEP</t>
  </si>
  <si>
    <t>ETP Formation</t>
  </si>
  <si>
    <t>ETP Structure régionale</t>
  </si>
  <si>
    <t xml:space="preserve">Action 1 PRSE : Contribuer à l’amélioration des connaissances sur les pesticides et à leur diffusion </t>
  </si>
  <si>
    <t>Action 2 PRSE : Mettre en place une stratégie de réduction des expositions aux pesticides</t>
  </si>
  <si>
    <t>Action 3 PRSE : Améliorer et intensifier l’information sur la lutte contre la prolifération du moustique tigre</t>
  </si>
  <si>
    <t>Action 4 PRSE : Intensifier l’information sur les risques allergiques liés aux pollens</t>
  </si>
  <si>
    <t xml:space="preserve">Action 5 PRSE : Promouvoir et accompagner le dispositif national mis en place pour limiter l’extension de l’ambroisie en se basant sur les actions déjà menées </t>
  </si>
  <si>
    <t>Action 6 PRSE : Communiquer, sensibiliser sur la thématique des nanoparticules</t>
  </si>
  <si>
    <t>Action 7 PRSE : Accompagner l’évolution des comportements et des pratiques en matière de réduction aux expositions aux ondes électromagnétiques</t>
  </si>
  <si>
    <t xml:space="preserve">Action 8 PRSE : Renforcer la prise en compte des composantes Santé Environnement dans les décisions publiques </t>
  </si>
  <si>
    <t>Action 9 PRSE : Caractériser les inégalités environnementales et mettre en œuvre des études innovantes et/ou pluridisciplinaires sur les territoires à surexposition</t>
  </si>
  <si>
    <t>Action 10 PRSE : Agir avec une approche globale et intégrée pour l'amélioration de l'air intérieur dans l'habitat</t>
  </si>
  <si>
    <t>Action 11 PRSE : Agir sur la ressource en amont pour améliorer la qualité et la fiabilité de l’eau potable</t>
  </si>
  <si>
    <t>Action 12 PRSE : Inciter les personnes responsables de la production et de la distribution de l’eau (maîtres d’ouvrages et exploitants) à mettre en œuvre des Plans de Gestion de la Sécurité Sanitaire de l’Eau (PGSSE)</t>
  </si>
  <si>
    <t>Action 13 PRSE : Favoriser l’accès pour tous à une alimentation saine et durable</t>
  </si>
  <si>
    <t>Action 14 PRSE : Former et outiller les professionnels de la périnatalité</t>
  </si>
  <si>
    <t>Action 15 PRSE : Sensibiliser les élus et les personnels des établissements accueillant de jeunes enfants</t>
  </si>
  <si>
    <t>Action 16 PRSE : Prévenir la santé auditive chez les jeunes de façon coordonnée et harmonisée en Nouvelle-Aquitaine</t>
  </si>
  <si>
    <t xml:space="preserve">Action 17 PRSE : Développer la formation en Santé Environnement des professionnels de santé </t>
  </si>
  <si>
    <t xml:space="preserve">Action 18 PRSE : Mobiliser les relais de proximité pour la diffusion d’informations santé environnement fiables, ciblées et accessibles à la population </t>
  </si>
  <si>
    <t>Action 19 PRSE : Faire évoluer le portail SE pour qu’il réponde bien aux besoins des acteurs et des territoires de Nouvelle-Aquitaine</t>
  </si>
  <si>
    <t xml:space="preserve">Action 20 PRSE : Sensibiliser les jeunes adultes pour une meilleure prise en compte de la SE dans leur quotidien </t>
  </si>
  <si>
    <t>Action 21 PRSE : Sensibiliser les enfants de 7-11 ans en milieu scolaire et hors scolaire</t>
  </si>
  <si>
    <t>Santé sexuelle (IST/VIH/Hépatites)</t>
  </si>
  <si>
    <t>Ateliers collectifs de préventions/promotion de la santé</t>
  </si>
  <si>
    <t>Repérage précoce</t>
  </si>
  <si>
    <t>Expliquer par poste les charges et les recettes prévisionnelles - Les éventuels devis doivent être transmis en complément du dossier</t>
  </si>
  <si>
    <t>19-CLS Tulle Agglo</t>
  </si>
  <si>
    <t>Activité prévisionnelle</t>
  </si>
  <si>
    <t>Prévision de l’activité annuelle</t>
  </si>
  <si>
    <t>Personne responsable du projet et de son suivi</t>
  </si>
  <si>
    <t xml:space="preserve">Vous voudrez bien compléter le tableau ci-dessous </t>
  </si>
  <si>
    <t>Charges</t>
  </si>
  <si>
    <t>Total des charges</t>
  </si>
  <si>
    <t>Produits</t>
  </si>
  <si>
    <r>
      <rPr>
        <vertAlign val="superscript"/>
        <sz val="11"/>
        <color theme="1"/>
        <rFont val="Arial"/>
        <family val="2"/>
      </rPr>
      <t>1</t>
    </r>
    <r>
      <rPr>
        <sz val="11"/>
        <color theme="1"/>
        <rFont val="Arial"/>
        <family val="2"/>
      </rPr>
      <t xml:space="preserve"> Ne pas indiquer les centimes d'euros
</t>
    </r>
    <r>
      <rPr>
        <sz val="11"/>
        <color theme="1"/>
        <rFont val="Arial"/>
        <family val="2"/>
      </rPr>
      <t xml:space="preserve">
</t>
    </r>
  </si>
  <si>
    <t>Dotation globale annuelle sollicitée pour le site</t>
  </si>
  <si>
    <t>A compléter uniquement par le site principal</t>
  </si>
  <si>
    <t>Préciser ici</t>
  </si>
  <si>
    <t>Total des produits</t>
  </si>
  <si>
    <r>
      <t xml:space="preserve">Prévisionnel </t>
    </r>
    <r>
      <rPr>
        <b/>
        <vertAlign val="superscript"/>
        <sz val="10"/>
        <color theme="1"/>
        <rFont val="Arial"/>
        <family val="2"/>
      </rPr>
      <t>1</t>
    </r>
  </si>
  <si>
    <r>
      <rPr>
        <vertAlign val="superscript"/>
        <sz val="10"/>
        <color theme="1"/>
        <rFont val="Arial"/>
        <family val="2"/>
      </rPr>
      <t>1</t>
    </r>
    <r>
      <rPr>
        <sz val="10"/>
        <color theme="1"/>
        <rFont val="Arial"/>
        <family val="2"/>
      </rPr>
      <t xml:space="preserve"> Ne pas indiquer les centimes d'euros
</t>
    </r>
  </si>
  <si>
    <t>Site 1</t>
  </si>
  <si>
    <t>Site 2</t>
  </si>
  <si>
    <t>Site 3</t>
  </si>
  <si>
    <t>Site 4</t>
  </si>
  <si>
    <t>Site 5</t>
  </si>
  <si>
    <t>Nom du site à renseigner</t>
  </si>
  <si>
    <t xml:space="preserve">Dotation globale annuelle sollicitée </t>
  </si>
  <si>
    <t xml:space="preserve">Le droit d'accès aux informations prévues par la loi n°78-17 du 6 janvier 1978 relative à l'informatique, aux fichiers et aux libertés s'exerce auprès du service de l'Etablissement auprès duquel vous déposez ce dossier </t>
  </si>
  <si>
    <t>Si le signataire n'est pas le représentant légal de l'organisme, joindre le pouvoir lui permettant d'engager celui-ci</t>
  </si>
  <si>
    <t>Je soussigné(e), (nom et prénom)</t>
  </si>
  <si>
    <t>représentant(e) légal(e) de l'organisme</t>
  </si>
  <si>
    <t>- certifie que l'organisme est régulièrement déclaré</t>
  </si>
  <si>
    <t>- certifie que l'organisme est en règle au regard de l'ensemble des déclarations sociales et fiscales ainsi que des cotisations et paiements correspondants</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</si>
  <si>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</si>
  <si>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</si>
  <si>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t>Banque</t>
  </si>
  <si>
    <t>Domiciliation</t>
  </si>
  <si>
    <t>IBAN 
(International Bank Account Number)</t>
  </si>
  <si>
    <t>BIC 
(Bank Identifier Code)</t>
  </si>
  <si>
    <t>Fait, le</t>
  </si>
  <si>
    <t>à</t>
  </si>
  <si>
    <t>Préciser la nature exacte des dépenses pour lesquelles vous sollicitez des financements à l'ARS</t>
  </si>
  <si>
    <t>- demande une subvention pour le site de :</t>
  </si>
  <si>
    <t>Nom</t>
  </si>
  <si>
    <t>(1) Médecin, infirmier, secrétaire, assistant social, psychologue, etc
(2) Le nombre d’ETP doit être compris entre 0 et 1. Il correspond à l’effectif physique pondéré par la quotité de travail de l’agent (exemples : quotité égale à 60 % =&gt; 0,6 ETP ; un CDD de 3 mois à 80 % =&gt; 0,8*3/12 = 0,2 ETP)
(3) Rémunération brute annuelle du salarié à 100 %
(4) ETP x rémunération brute annuelle = rémunération brute proratisée ETP</t>
  </si>
  <si>
    <t>Numéro de compte</t>
  </si>
  <si>
    <t>Intitulé du compte</t>
  </si>
  <si>
    <t>Total rémunération du personnel pour l'action (en €) [A]</t>
  </si>
  <si>
    <t>645, 647</t>
  </si>
  <si>
    <t>Charges sociales et patronales (en €) [B]</t>
  </si>
  <si>
    <t>Autres charges de personnel (en €) [C]</t>
  </si>
  <si>
    <t>Total rémunération compte 64 (en €) [D]=[A]+[B]+[C]</t>
  </si>
  <si>
    <t>631, 633</t>
  </si>
  <si>
    <t>Impôts et taxes sur rémunérations (en €)</t>
  </si>
  <si>
    <r>
      <t xml:space="preserve">Rémunération brute annuelle </t>
    </r>
    <r>
      <rPr>
        <b/>
        <vertAlign val="superscript"/>
        <sz val="11"/>
        <color theme="3" tint="0.39997558519241921"/>
        <rFont val="Arial"/>
        <family val="2"/>
      </rPr>
      <t>3</t>
    </r>
  </si>
  <si>
    <r>
      <t xml:space="preserve">Calcul automatique de la rémunération brute proratisée ETP pour chaque salarié </t>
    </r>
    <r>
      <rPr>
        <b/>
        <vertAlign val="superscript"/>
        <sz val="11"/>
        <color theme="3" tint="0.39997558519241921"/>
        <rFont val="Arial"/>
        <family val="2"/>
      </rPr>
      <t>4</t>
    </r>
  </si>
  <si>
    <t xml:space="preserve">Autres contributions financières ou produits éventuels </t>
  </si>
  <si>
    <t>Toute fausse déclaration est passible de peines d'emprisonnement et d'amendes prévues par les articles 441-6 et 441-7 du code pénal</t>
  </si>
  <si>
    <t>- précise que cette subvention, si elle est accordée, sera versée au compte bancaire de l'organisme :</t>
  </si>
  <si>
    <t>IDE</t>
  </si>
  <si>
    <t>Annexe Activité et Budget Prévisionnel</t>
  </si>
  <si>
    <t>L’annexe au dossier d’habilitation concernant l’activité prévisionnelle et le budget prévisionnel est à compléter en vue du calcul de l’attribution de la dotation forfaitaire en cas d’habilitation (article D.174.18 du code de la sécurité sociale).</t>
  </si>
  <si>
    <t>Déclaration sur l'honneur</t>
  </si>
  <si>
    <t>Budget prévisionnel du site</t>
  </si>
  <si>
    <t>Prévisions relatives au personnel du site</t>
  </si>
  <si>
    <t>Mission « enquête autour d’un cas »</t>
  </si>
  <si>
    <t>Médecin</t>
  </si>
  <si>
    <t>Secrétaire</t>
  </si>
  <si>
    <t>AS</t>
  </si>
  <si>
    <t>Type de professionnels</t>
  </si>
  <si>
    <t>Mission « Prise en charge des infections tuberculeuses latentes (ITL)  »</t>
  </si>
  <si>
    <t>Mission « Prise en charge des tuberculoses maladies (TBM) »</t>
  </si>
  <si>
    <t>Pour cette mission, il faut prendre en compte le temps médical d’analyse des radios et résultats de test, les temps IDE de réalisation des tests de dépistage et le temps d’organisation de cette activité avec le secrétariat.
Les hypothèses retenues pour estimer les populations vues par le CLAT sont :
- 10 % des populations cibles pour recherche d’ITL « étudiants étrangers majeurs récents provenant de pays à très forte incidence (sous conditions) »
- 70% des populations cibles pour recherche d’ITL "mineurs non accompagnés (MNA)"
- 50% des populations cibles ITL "demandeurs asile"
- 80% des personnes détenues entrantes seraient dépistées par le CLAT
- 0,30% des populations précaires (précarité économique) seraient dépistées par le CLAT</t>
  </si>
  <si>
    <t>Mission « Vaccination BCG »</t>
  </si>
  <si>
    <t>Mission « Dépistages ciblés des populations à risque »</t>
  </si>
  <si>
    <t>Il s’agit d’assurer les vaccinations dans le respect du calendrier vaccinal notamment lors de séances publiques de vaccination.
Elle prend en compte : l’organisation des consultations (Secrétaire, IDE), la réalisation d’examens préalables (IDR ou Igra) et les consultations médicales.</t>
  </si>
  <si>
    <t>Nombre de cas/an</t>
  </si>
  <si>
    <t>Mission « Consultation sevrage tabagique »</t>
  </si>
  <si>
    <t>Cette consultation s’adresse aux personnes suivies dans le CLAT pour une ITL ou une tuberculose maladie.
Elle prend en compte : l’organisation des consultations, les consultations médicales ou paramédicales (IDE).
Les hypothèses retenues sont :
- Une prévalence du tabagisme de la population de 32,6%
- 10% des patients potentiellement concernés acceptent la consultation
- La consultation initiale est réalisée par un médecin ou une IDE
- Les consultations de suivi sont effectuées par une IDE
- La durée de suivi est de 6 mois</t>
  </si>
  <si>
    <t>Mission « Consultation de prévention pour les populations éloignées de la prévention et du soin »</t>
  </si>
  <si>
    <t>Nombre de dépistages/an</t>
  </si>
  <si>
    <t>Nombre de suivis ITL/TBM/an</t>
  </si>
  <si>
    <t>Coût</t>
  </si>
  <si>
    <t>Temps de coordination de l'équipe</t>
  </si>
  <si>
    <t>La durée légale annuelle (base 35H) du temps de travail pour 1 ETP est de 1607 heures.</t>
  </si>
  <si>
    <t>IDE cadre de santé</t>
  </si>
  <si>
    <t>Les dépenses relatives aux activités d'expertise et de formation sont valorisées dans un forfait de 4% des frais de personnels.</t>
  </si>
  <si>
    <t>Dépenses relatives aux activités de coordination</t>
  </si>
  <si>
    <t>(1)Il est pris en référence le montant moyen de la rémunération par corps chargée (en euros) en 2019.</t>
  </si>
  <si>
    <t>Total des missions précitées</t>
  </si>
  <si>
    <t>Dépenses de personnel relatives à l'ensemble des missions</t>
  </si>
  <si>
    <t>Montants</t>
  </si>
  <si>
    <t>60 – Achats (dont médicaments et petits matériels)</t>
  </si>
  <si>
    <t>74- Ressources d'exploitation</t>
  </si>
  <si>
    <t>61 - Services extérieurs (dont frais de laboratoire et radiologique)</t>
  </si>
  <si>
    <t>75 - Autres Ressources</t>
  </si>
  <si>
    <t>62 - Autres services extérieurs (location radio)</t>
  </si>
  <si>
    <t>64- Charges de personnel</t>
  </si>
  <si>
    <t>65- Autres charges de gestion courante</t>
  </si>
  <si>
    <t>Suivi de patients avec tuberculose maladie suivis dans le CLAT</t>
  </si>
  <si>
    <t xml:space="preserve">Nombre de patients </t>
  </si>
  <si>
    <t>Nombre de consultations</t>
  </si>
  <si>
    <t>Nombre de radiologie pulmonaire</t>
  </si>
  <si>
    <t>Nombre de scanner</t>
  </si>
  <si>
    <t>Nombre de patients recevant un traitement remis par le CLAT</t>
  </si>
  <si>
    <t>Suivi de patients avec tuberculose maladie suivis hors CLAT</t>
  </si>
  <si>
    <t>Nombre de patients</t>
  </si>
  <si>
    <t>Suivi de patients avec une ITL dans le CLAT</t>
  </si>
  <si>
    <t>Dépistage des Sujets contacts</t>
  </si>
  <si>
    <t>Nombre de test IDR</t>
  </si>
  <si>
    <t>Nombre de test IGRA</t>
  </si>
  <si>
    <t>Nombre de radio pulmonaire</t>
  </si>
  <si>
    <t>Vaccination BCG</t>
  </si>
  <si>
    <t>Nombre de patients vaccinés</t>
  </si>
  <si>
    <t>Consultation sevrage tabagique</t>
  </si>
  <si>
    <t>Consultation de prévention</t>
  </si>
  <si>
    <t>Nature de l'activité prévisionnelle</t>
  </si>
  <si>
    <t>Remplir une fiche par site. Les champs encadrés de rouge sont obligatoires.</t>
  </si>
  <si>
    <t xml:space="preserve">Personnes migrantes primo-arrivants : </t>
  </si>
  <si>
    <t>Personnes détenues</t>
  </si>
  <si>
    <t>La structure fournit des éléments prévisionnels concernant la population bénéficiant d’un dépistage ciblé :</t>
  </si>
  <si>
    <t>- Etudiants étrangers</t>
  </si>
  <si>
    <t>- Demandeurs d'asile</t>
  </si>
  <si>
    <t>Cette partie est à compléter en référence au dossier de demande d'habilitation - Partie 3 : Descriptif du personnel, des modalités de fonctionnement et de l’organisation de la structure.
Le nombre d'ETP se calcule automatiquement en fonction du nombre d'heures hebdomadaires. Seules les colonnes bordées de rouge sont à compléter.</t>
  </si>
  <si>
    <r>
      <t xml:space="preserve">ETP sur l'année </t>
    </r>
    <r>
      <rPr>
        <b/>
        <vertAlign val="superscript"/>
        <sz val="11"/>
        <color theme="1"/>
        <rFont val="Arial"/>
        <family val="2"/>
      </rPr>
      <t>(2)</t>
    </r>
  </si>
  <si>
    <r>
      <t xml:space="preserve">Intitulé du poste </t>
    </r>
    <r>
      <rPr>
        <b/>
        <vertAlign val="superscript"/>
        <sz val="11"/>
        <rFont val="Arial"/>
        <family val="2"/>
      </rPr>
      <t>(1)</t>
    </r>
  </si>
  <si>
    <t>Investigations biologiques, bactériologiques, sérologiques, biochimiques</t>
  </si>
  <si>
    <t>créatinémie</t>
  </si>
  <si>
    <t>clearance</t>
  </si>
  <si>
    <t>transaminase</t>
  </si>
  <si>
    <t>bilirubine</t>
  </si>
  <si>
    <t>hémogramme</t>
  </si>
  <si>
    <t>sérologie VIH</t>
  </si>
  <si>
    <t>sérologie VHB</t>
  </si>
  <si>
    <t>sérologie VHC</t>
  </si>
  <si>
    <t>phosphatases alcalines</t>
  </si>
  <si>
    <t>Gamma GT</t>
  </si>
  <si>
    <t>Natrémie</t>
  </si>
  <si>
    <t>Uricémie</t>
  </si>
  <si>
    <t>Recherche BK</t>
  </si>
  <si>
    <t>Culture + PCR</t>
  </si>
  <si>
    <t>Bandelette Urinaire</t>
  </si>
  <si>
    <t>Dextro</t>
  </si>
  <si>
    <t>sérologie Bilharziose</t>
  </si>
  <si>
    <t>Coût unitaire (NABM)</t>
  </si>
  <si>
    <t xml:space="preserve">Ces dépenses s’évaluent en tenant compte des dépenses de radiologies pulmonaires et des besoins d’avoir recours potentiellement au scanner thoracique, en fonction du volume d’activité et du tarif unitaire de ces examens inscrits à la nomenclature et le codage des actes médicaux de novembre 2019. </t>
  </si>
  <si>
    <t>Investigations radiologiques</t>
  </si>
  <si>
    <t>Radio pulmonaire</t>
  </si>
  <si>
    <t>Scanner Thoracique</t>
  </si>
  <si>
    <t>IGRA - Quantiféron</t>
  </si>
  <si>
    <t>IGRA -T-Spot TB</t>
  </si>
  <si>
    <t>Intradermoréaction à la tuberculine</t>
  </si>
  <si>
    <t>Coût unitaire</t>
  </si>
  <si>
    <t>Coût total</t>
  </si>
  <si>
    <t>Les médicaments sont ceux recommandés pour le traitement des ITL et tuberculose maladie. Il n’a pas été pris en compte les thérapeutiques des TBM multirésistantes, celles-ci étant considérées comme prises en charge par le système de soins avec couverture sociale à 100%. Les prix sont basés sur le tarif de l’assurance maladie.</t>
  </si>
  <si>
    <t>Médicaments nécessaires au traitement ambulatoire des infections tuberculeuses latentes et de la tuberculose maladie, ainsi que les produits nécessaires aux vaccinations et aux éventuelles réactions indésirables graves</t>
  </si>
  <si>
    <t>Rifater - 1 boîte de 60</t>
  </si>
  <si>
    <t>Estimation des frais relatifs à l'activité</t>
  </si>
  <si>
    <t>Population venant pour dépistage</t>
  </si>
  <si>
    <t>Population suivi pour ITL/TBM</t>
  </si>
  <si>
    <t>Déjà pris en charge dans le cadre de leur suivi</t>
  </si>
  <si>
    <t>Bilans</t>
  </si>
  <si>
    <t xml:space="preserve">Ces dépenses s’évaluent en tenant compte des dépenses des analyses de biologie recommandées notamment par la fiche HAS sur l’ALD 29, en fonction du volume d’activité et du tarif unitaire de ces analyses inscrites à la Nomenclature des actes de biologie médicale (NABM) de novembre 2019 .
 https://www.ameli.fr/laboratoire-danalyses-medicales/exercice-liberal/facturation-remuneration/codage-des-actes-biologiques-nabm/codage-actes-biologiques-nabm
</t>
  </si>
  <si>
    <t>A noter que les bilans biologiques sont différents entre ceux réalisés pour des personnes suivies pour un dépistage ou pour une ITL/TBM. 
En effet, dans le cadre du suivi effectué pour une ITL/TBM, de nombreux examens sont déjà pris en charge dans le cadre de ce suivi ainsi :</t>
  </si>
  <si>
    <t>Montant total reporté dans le budget prévisionnel - Frais radiologie</t>
  </si>
  <si>
    <t>Montant total des Investigations biologiques, bactériologiques, sérologiques, biochimiques et intradermoréaction à la tuberculine reporté dans frais de laboratoire</t>
  </si>
  <si>
    <t>Frais de location du camion radiologique</t>
  </si>
  <si>
    <t>Nbre d'heures /an</t>
  </si>
  <si>
    <t>Montant total reporté dans le budget prévisionnel - Frais de location camion radiologique</t>
  </si>
  <si>
    <t>Montant total reporté dans le budget prévisionnel - Achats de médicaments</t>
  </si>
  <si>
    <t>IDR- Tubertest</t>
  </si>
  <si>
    <t>Frais d'interprétariat</t>
  </si>
  <si>
    <t>Concernant les dépenses liées au recours à l’interprétariat professionnel sur site ou par téléphone, le coût unitaire du recours à l’interprétariat par téléphone est établi à 25 € l’unité de 15 mn. 
Le recours à l’interprétariat est envisagé lors des consultations (ITL, TBM) et pour les dépistages.
Les hypothèses retenues sont au niveau national :
- 50% de consultation en CLAT (ITL, TBM)
- 15% des sujet contacts familiaux dans les enquêtes autour d'un cas
- 40% des patients vus dans le cadre des dépistages des populations cible pour ITL
- Le temps d’interprétariat par consultation est estimé à ½ heures soit 50 €</t>
  </si>
  <si>
    <t>Montant total reporté dans le budget prévisionnel - Frais d'interprétariat</t>
  </si>
  <si>
    <r>
      <t>C</t>
    </r>
    <r>
      <rPr>
        <b/>
        <sz val="20"/>
        <rFont val="Calibri"/>
        <family val="2"/>
        <scheme val="minor"/>
      </rPr>
      <t xml:space="preserve">entre de </t>
    </r>
    <r>
      <rPr>
        <b/>
        <sz val="20"/>
        <color rgb="FFFF0000"/>
        <rFont val="Calibri"/>
        <family val="2"/>
        <scheme val="minor"/>
      </rPr>
      <t>L</t>
    </r>
    <r>
      <rPr>
        <b/>
        <sz val="20"/>
        <rFont val="Calibri"/>
        <family val="2"/>
        <scheme val="minor"/>
      </rPr>
      <t xml:space="preserve">utte </t>
    </r>
    <r>
      <rPr>
        <b/>
        <sz val="20"/>
        <color rgb="FFFF0000"/>
        <rFont val="Calibri"/>
        <family val="2"/>
        <scheme val="minor"/>
      </rPr>
      <t>A</t>
    </r>
    <r>
      <rPr>
        <b/>
        <sz val="20"/>
        <rFont val="Calibri"/>
        <family val="2"/>
        <scheme val="minor"/>
      </rPr>
      <t>nti-</t>
    </r>
    <r>
      <rPr>
        <b/>
        <sz val="20"/>
        <color rgb="FFFF0000"/>
        <rFont val="Calibri"/>
        <family val="2"/>
        <scheme val="minor"/>
      </rPr>
      <t>T</t>
    </r>
    <r>
      <rPr>
        <b/>
        <sz val="20"/>
        <rFont val="Calibri"/>
        <family val="2"/>
        <scheme val="minor"/>
      </rPr>
      <t>uberculeuse</t>
    </r>
    <r>
      <rPr>
        <b/>
        <sz val="20"/>
        <color rgb="FFFF0000"/>
        <rFont val="Calibri"/>
        <family val="2"/>
        <scheme val="minor"/>
      </rPr>
      <t xml:space="preserve"> (CLAT)</t>
    </r>
  </si>
  <si>
    <t>Dont médicaments</t>
  </si>
  <si>
    <t>Dont frais de laboratoire</t>
  </si>
  <si>
    <t>Dont frais de radiologie (hors location de camion)</t>
  </si>
  <si>
    <t xml:space="preserve">        Dont location camion radiologique</t>
  </si>
  <si>
    <t>Dont frais d'interprétariat</t>
  </si>
  <si>
    <t>63 - Impôts et taxes Organismes sociaux</t>
  </si>
  <si>
    <t>Dont impôts et taxes sur rémunérations</t>
  </si>
  <si>
    <t>Frais de structure</t>
  </si>
  <si>
    <t>Autres Préciser ici</t>
  </si>
  <si>
    <r>
      <t xml:space="preserve">Budget prévisionnel consolidé du CLAT </t>
    </r>
    <r>
      <rPr>
        <sz val="18"/>
        <color theme="4"/>
        <rFont val="Arial"/>
        <family val="2"/>
      </rPr>
      <t>(somme des sites)</t>
    </r>
  </si>
  <si>
    <t xml:space="preserve">Pour tout renseignement concernant votre demande, contacter : </t>
  </si>
  <si>
    <t>michele.bardon-seon@ars.sante.fr</t>
  </si>
  <si>
    <t>Tous les champs encadrés de rouge sont obligatoires.</t>
  </si>
  <si>
    <t>Ce document reprend sous forme de tableau le document "annexe 5" ; il intègre également le modèle d’aide à l’estimation des coûts annuels de fonctionnement d’un CLAT proposé par le niveau national (annexe 6).</t>
  </si>
  <si>
    <t>Estimation des moyens par mission du CLAT</t>
  </si>
  <si>
    <t>Coût /an</t>
  </si>
  <si>
    <t>Coût pour 1 cas/an</t>
  </si>
  <si>
    <t>Equipe :</t>
  </si>
  <si>
    <t>Examens :</t>
  </si>
  <si>
    <t>Le rapport du HCSP de 2013 décrit le contenu de cette mission de la manière suivante : 
- réception des signalements; 
- réalisation enquête : contact du médecin déclarant, coordination de l’enquête en lien avec l'ensemble des partenaires concernés, visite d'un personnel du Clat auprès du cas index, classement en « contacts étroits » et « contacts réguliers ou occasionnels », le dépistage comprend un examen clinique, un test immunologique et une radiographie pulmonaire, synthèse des résultats du dépistage);
- le nombre de professionnels en équivalent temps plein (ETP) nécessaire pour l’accomplissement des missions des CLAT ; 
- le coût moyen de la rémunération annuelle chargée de ces professionnels.</t>
  </si>
  <si>
    <t>Le coût moyen de la rémunération annuelle chargé des professionnels défini au niveau national est le suivant :</t>
  </si>
  <si>
    <t>ETP total/an</t>
  </si>
  <si>
    <t>Durée d'intervention (en heures) pour 1 cas</t>
  </si>
  <si>
    <t xml:space="preserve">Sur une base de 60% des tests : </t>
  </si>
  <si>
    <t>Pour le Tubertest, le conditionnement est de 10 doses mais seules 6 sont exploitables (9,22 €/6=1,54€)</t>
  </si>
  <si>
    <t xml:space="preserve">Sur une base de 40% des tests : </t>
  </si>
  <si>
    <t>IGRA -Quantiféron BHN 150</t>
  </si>
  <si>
    <t>IGRA -T-Spot TB BHN 225</t>
  </si>
  <si>
    <t>Pour 1 cas/an</t>
  </si>
  <si>
    <t>Coût total/an</t>
  </si>
  <si>
    <t>Rappel des dépenses de personnel relatives à l'ensemble des missions ("Onglet Estimation par mission")</t>
  </si>
  <si>
    <t>Nombre d'heures de présence hebdomadaires en heures (1 ETP = 35h)</t>
  </si>
  <si>
    <t>Ce montant est reporté dans le budget sur la ligne correspondante.</t>
  </si>
  <si>
    <r>
      <t>Rémunération brute annuelle</t>
    </r>
    <r>
      <rPr>
        <b/>
        <vertAlign val="superscript"/>
        <sz val="11"/>
        <rFont val="Arial"/>
        <family val="2"/>
      </rPr>
      <t xml:space="preserve"> (3)</t>
    </r>
  </si>
  <si>
    <r>
      <t xml:space="preserve">Calcul automatique de la rémunération brute proratisée ETP pour chaque personne </t>
    </r>
    <r>
      <rPr>
        <b/>
        <vertAlign val="superscript"/>
        <sz val="11"/>
        <rFont val="Arial"/>
        <family val="2"/>
      </rPr>
      <t>(4)</t>
    </r>
  </si>
  <si>
    <t xml:space="preserve"> Ce montant est reporté dans le budget sur le compte 62 - prestation externe.</t>
  </si>
  <si>
    <t>1. Composition prévisionnelle de l'équipe salariée du site, charges sociales et patronales</t>
  </si>
  <si>
    <t>2. Composition prévisionnelle de l'équipe vacataire du site</t>
  </si>
  <si>
    <t>1 radio pulmonaire/cas</t>
  </si>
  <si>
    <t>Nombre de vaccination BCG/an</t>
  </si>
  <si>
    <t>Vaccin BCG</t>
  </si>
  <si>
    <t>Pour le Tubertest, le conditionnement est de 10 doses mais seules 6 sont exploitables (9,22 €/6=1,54€). Idem pour le vaccin BCG (39€/6=6,50€)</t>
  </si>
  <si>
    <t>Donnée complétée dans l'onglet activité prévisionnelle.</t>
  </si>
  <si>
    <t>Cette consultation s’adresse aux personnes en contact avec le CLAT soit dans le cadre d’un dépistage soit pour un suivi d’une ITL ou tuberculose maladie.
Les hypothèses retenues sont :
- 10 % de la population en serait bénéficiaire sur la population cible vue par le CLAT dans le cadre de dépistage (somme des étudiants étrangers, demandeurs d'asile, MNA)
- 40% de la population en serait bénéficiaire sur la population cible suivie dans le CLAT pour TBM ou ITL
- Le temps consacré à cette activité vient en complément du temps consacré au dépistage, et aux personnes suivies pour une ITL ou TBM (5 minutes supplémentaires pour les médecins et IDE)</t>
  </si>
  <si>
    <t>= population de référence au regard des hypothèses mentionnées ci-dessus</t>
  </si>
  <si>
    <t>Application prorata</t>
  </si>
  <si>
    <t>= 10% de la somme des étudiants étrangers, demandeurs d'asile et MNA, donnée complétée dans l'onglet "activité prévisionnelle"</t>
  </si>
  <si>
    <t>= 40% de la somme de la population cible suivie dans le CLAT pour TBM ou ITL, donnée complétée dans l'onglet "activité prévisionnelle"</t>
  </si>
  <si>
    <t>La durée légale annuelle (base 35H) du temps de travail pour 1 ETP est de 1 607 heures.</t>
  </si>
  <si>
    <t>Déjà pris en compte dans le cadre de leur suivi</t>
  </si>
  <si>
    <t>Coût total pour la mission "Consultation de prévention pour les populations éloignées de la prévention et du soin"</t>
  </si>
  <si>
    <t>Pour l'ensemble du public concerné</t>
  </si>
  <si>
    <t xml:space="preserve">A noter que les bilans biologiques sont différents entre ceux réalisés pour des personnes suivies pour un dépistage ou pour une ITL/TBM. </t>
  </si>
  <si>
    <t>Population détenue</t>
  </si>
  <si>
    <t>Autre population précaire</t>
  </si>
  <si>
    <t>-MNA</t>
  </si>
  <si>
    <t>Population "MNA"</t>
  </si>
  <si>
    <t>Population "Etudiants étrangers"</t>
  </si>
  <si>
    <t>Population "Demandeurs d'asile"</t>
  </si>
  <si>
    <t xml:space="preserve">Autres personnes en situation de précarité </t>
  </si>
  <si>
    <t>Population de référence</t>
  </si>
  <si>
    <t>= Population de référence</t>
  </si>
  <si>
    <t>Interprétariat (40% des ITL)</t>
  </si>
  <si>
    <t>ITL</t>
  </si>
  <si>
    <t>TBM</t>
  </si>
  <si>
    <t>Total Equipe</t>
  </si>
  <si>
    <t xml:space="preserve">Sur une base de 50% des tests : </t>
  </si>
  <si>
    <t>(ITL)</t>
  </si>
  <si>
    <t>(Population de référence)</t>
  </si>
  <si>
    <t>Coût pour la mission "Dépistages ciblés des populations à risque", hors interprétariat</t>
  </si>
  <si>
    <t>Coût pour la mission "Dépistages ciblés des populations à risque", avec interprétariat</t>
  </si>
  <si>
    <t>Coût total pour la mission "Vaccination BCG"</t>
  </si>
  <si>
    <t>Nombre de tuberculose annuelle sur le territoire</t>
  </si>
  <si>
    <t>Le nombre de cas = nombre de cas de tuberculose diagnostiqués sur le territoire</t>
  </si>
  <si>
    <t>Cette mission concerne la prise en charge ou le suivi des personnes ayant une tuberculose maladie. Elle prend en compte : l’organisation des consultations (Secrétaire, IDE) et les consultations médicales, l’observance au traitement (éducation thérapeutique, supervision traitement).
Les hypothèses retenues sont :
- La prise en charge proposée est celle des recommandations de la HAS relative à l’ALD29
- Un forfait supplémentaire d’ETP médecin et IDE (coefficient 1.5) est appliqué pour les 20% de patients ayant un suivi complexe en raison de comorbidités ou présence d’effets indésirables thérapeutiques
- 40% des patients ayant une tuberculose maladie sur le territoire sont pris en charge par le CLAT
- 60% sont traités en dehors du CLAT mais le CLAT s’assure de l’effectivité du parcours de soins du patient
- Le temps d’assistante sociale est globalisé à 0,5% ETP pour 100 cas
- Le temps d’IDE pour assurer la supervision du traitement est estimé à 3 consultations par semaine pendant 6 mois</t>
  </si>
  <si>
    <t>Coût pour 1 cas 6 mois de traitement /an</t>
  </si>
  <si>
    <t>Durée d'intervention (en heures) pour 1 cas par consultation</t>
  </si>
  <si>
    <t>Coût pour 1 cas - suivi post-traitement</t>
  </si>
  <si>
    <t>IDE supervision thérapeutique</t>
  </si>
  <si>
    <t>Forfait médecin cas complexes</t>
  </si>
  <si>
    <t>Forfait IDE cas complexes</t>
  </si>
  <si>
    <t>Nombre de cas traités par le CLAT</t>
  </si>
  <si>
    <t>Equipe  pour les cas traités par le CLAT :</t>
  </si>
  <si>
    <t>Nombre de cas traités hors CLAT</t>
  </si>
  <si>
    <t>Equipe pour les cas hors CLAT :</t>
  </si>
  <si>
    <t>Coût pour 1 cas 6 mois de suivi /an</t>
  </si>
  <si>
    <t>Examens pour les cas traités par le CLAT :</t>
  </si>
  <si>
    <t>Equipe totale pour le suivi des TBM</t>
  </si>
  <si>
    <t>Total RH Mission suivi TBM</t>
  </si>
  <si>
    <t>Coût pour 1 cas sur 6 mois</t>
  </si>
  <si>
    <t xml:space="preserve">Valeur de la lettre B (NBAM) </t>
  </si>
  <si>
    <t>3 dosages sur 6 mois</t>
  </si>
  <si>
    <t>Dosage INH</t>
  </si>
  <si>
    <t>1 par consultation, 
1 consultation par mois pendant 6 mois</t>
  </si>
  <si>
    <t>Total Biologie</t>
  </si>
  <si>
    <t>3 radios + 1 suivi</t>
  </si>
  <si>
    <t>Scanner</t>
  </si>
  <si>
    <t>2 pour 6 mois</t>
  </si>
  <si>
    <t>Total Radiologie</t>
  </si>
  <si>
    <t>Total Bactériologie</t>
  </si>
  <si>
    <t>50% des patients suivis uniquement</t>
  </si>
  <si>
    <t>30% des patients</t>
  </si>
  <si>
    <t>1 /mois</t>
  </si>
  <si>
    <t>1 seule fois</t>
  </si>
  <si>
    <t>Total Consult. Spécialisées</t>
  </si>
  <si>
    <t>Consultation Oph</t>
  </si>
  <si>
    <t>Consultation Couleur Orthopsie</t>
  </si>
  <si>
    <t>Traitements</t>
  </si>
  <si>
    <t>3 boîtes/mois pdt 2 mois</t>
  </si>
  <si>
    <t>2 boîtes/mois pdt 2 mois</t>
  </si>
  <si>
    <t>2 boîtes/mois pdt 4 mois</t>
  </si>
  <si>
    <t>Ethambutol  - 1 boîte de 50</t>
  </si>
  <si>
    <t>Rifinah - 1 boîte de 30</t>
  </si>
  <si>
    <t>Rifampicine - 1 boîte de 30</t>
  </si>
  <si>
    <t>TOTAL EXAMENS</t>
  </si>
  <si>
    <t>Equipe</t>
  </si>
  <si>
    <t>Coût pour 1 cas</t>
  </si>
  <si>
    <t>ITL traitées 3 mois</t>
  </si>
  <si>
    <t>ITL traitées 4 mois</t>
  </si>
  <si>
    <t>ETP pour 1 cas</t>
  </si>
  <si>
    <t>Durée (en heures) par consult.</t>
  </si>
  <si>
    <t>Cette mission concerne la prise en charge ou le suivi des personnes ayant une ITL. Elle prend en compte : l’organisation des consultations (Secrétaire, IDE) et les consultations médicales. 
Les hypothèses retenues sont :
- 14 contacts par cas de tuberculose (cas index)
- Une mise sous traitement de 85% des patients ayant un diagnostic d’ITL. 15% des patients sans traitement bénéficient uniquement d’un suivi par le CLAT.
- Lorsqu’un traitement est instauré, il sera dans 90% des cas pour une durée de 3 mois et pour 10% des cas pour 4 mois.
- Une partie du temps d’assistante sociale est déjà budgétisée dans le cadre des enquêtes autour d’un cas.</t>
  </si>
  <si>
    <t>Nombre de cas de tuberculose</t>
  </si>
  <si>
    <t>9% d'ITL parmi les cas contacts</t>
  </si>
  <si>
    <t>30% d'ITL chez population à risque dépisté</t>
  </si>
  <si>
    <t>85% de mise sous traitement</t>
  </si>
  <si>
    <t>15% sans traitement</t>
  </si>
  <si>
    <t>dont sous traitement 3 mois</t>
  </si>
  <si>
    <t>dont sous traitement 4 mois</t>
  </si>
  <si>
    <t>Equipe pour les cas sans traitement</t>
  </si>
  <si>
    <t>Equipe pour le suivi des cas sous traitement</t>
  </si>
  <si>
    <t>Total RH Mission suivi ITL</t>
  </si>
  <si>
    <t>Coût pour 1 cas sur 3 mois</t>
  </si>
  <si>
    <t>Coût pour 1 cas sur 4 mois</t>
  </si>
  <si>
    <t>Coût total pour 3 mois</t>
  </si>
  <si>
    <t>Coût total pour 4 mois</t>
  </si>
  <si>
    <t>Réalisé 1 fois</t>
  </si>
  <si>
    <t>1 par mois</t>
  </si>
  <si>
    <t>2 comp/j  pendant 3 mois</t>
  </si>
  <si>
    <t>2 comp/j  pendant 4 mois</t>
  </si>
  <si>
    <t>Examens et traitementspour les cas traités par le CLAT :</t>
  </si>
  <si>
    <t>TOTAL EXAMENS ET TRAITEMENTS</t>
  </si>
  <si>
    <t>Coût total pour la mission "Prise en charge des ITL"</t>
  </si>
  <si>
    <t>Coût sans traitement</t>
  </si>
  <si>
    <t>Consultation initiale</t>
  </si>
  <si>
    <t>Consultation 10 jours</t>
  </si>
  <si>
    <t>Consultation suivi sur 6 mois</t>
  </si>
  <si>
    <t>Consultation suivi 6 mois</t>
  </si>
  <si>
    <t>Organisation</t>
  </si>
  <si>
    <t>Nombre d'ITL</t>
  </si>
  <si>
    <t>Prévalence tabagisme</t>
  </si>
  <si>
    <t>Réponse positive</t>
  </si>
  <si>
    <t>Nombre de TBM traités par CLAT</t>
  </si>
  <si>
    <t>Coût moyen national</t>
  </si>
  <si>
    <t>Cette modélisation est basée sur des données nationales et permettent d'estimer les moyens nécessaires à la réalisation de chaque mission.
Tous les calculs sont réalisés à partir des informations renseignées dans l'onglet "Activité prévisionnelle".</t>
  </si>
  <si>
    <t>Modélisation nationale</t>
  </si>
  <si>
    <t>Population du territoire</t>
  </si>
  <si>
    <t>Coût total pour la mission "Consultation sevrage tabagique"</t>
  </si>
  <si>
    <t>Dépenses relatives aux activités de formation et d'expertise</t>
  </si>
  <si>
    <t>62 - Autres services extérieurs (location radio, interprétariat, ...)</t>
  </si>
  <si>
    <t>Selon modélisation nationale</t>
  </si>
  <si>
    <t>Estimation du porteur du projet</t>
  </si>
  <si>
    <t>Le coût du Tubertest unitaire correspond au coût d'un conditionnement pour 10 doses fixé par la NABM (9,22€) sachant qu'en pratique seules 6 doses sont utilisées.</t>
  </si>
  <si>
    <t>Nbre/an</t>
  </si>
  <si>
    <t>Coût annuel</t>
  </si>
  <si>
    <t>Interprétariat (50% des TBM)</t>
  </si>
  <si>
    <t>Coût total pour la mission "Prise en charge des TBM" hors interprétariat</t>
  </si>
  <si>
    <t>Coût total pour la mission "Prise en charge des TBM" avec interprétariat</t>
  </si>
  <si>
    <t>50% des consultations en CLAT (ITL,TBM)</t>
  </si>
  <si>
    <t>40% des patients vus dans le cadre des dépistages de populations cibles pour ITL</t>
  </si>
  <si>
    <t>15% des sujets contacts familiaux dans les enquêtes autour d'un cas</t>
  </si>
  <si>
    <t>Coût total pour la mission "Enquête autour d'un cas" hors interprétariat</t>
  </si>
  <si>
    <t>Coût total pour la mission "Enquête autour d'un cas" avec interprétariat</t>
  </si>
  <si>
    <t>Nombre de cas contacts</t>
  </si>
  <si>
    <t>Dont cas familiaux</t>
  </si>
  <si>
    <t>Interprétariat (15% des cas contacts familiaux)</t>
  </si>
  <si>
    <t>Interprétariat (50% des cas suivis pour ITL)</t>
  </si>
  <si>
    <t>Dont consultations externes</t>
  </si>
  <si>
    <t>Total Médicaments</t>
  </si>
  <si>
    <t>Coût horaire</t>
  </si>
  <si>
    <t>Consignes pour compléter le document</t>
  </si>
  <si>
    <t>Les champs sur fond gris sont à compléter par vos soins.</t>
  </si>
  <si>
    <t>Vous constaterez que de nombreux champs (sur fond blanc) s'incrémenteront automatiquement à partir de vos saisies préalables et des coefficients retenus par le niveau national.</t>
  </si>
  <si>
    <t>Les onglets "activité prévisionnelle", "charges de personnes" et BP_site sont à compléter par chaque site. 
L'onglet "estimation par mission" se calcule automatiquement selon les hypothèses nationales (HCSP, NABM...)
Les onglets "BP_Site prinicpal + Antennes" et "Declaration_honneur" sont à compléter uniquement par le site principal.</t>
  </si>
  <si>
    <t>Le dossier complet d'habilitation est à adresser à :</t>
  </si>
  <si>
    <r>
      <t xml:space="preserve">Cette annexe doit obligatoirement être adressée </t>
    </r>
    <r>
      <rPr>
        <b/>
        <u/>
        <sz val="12"/>
        <rFont val="Calibri"/>
        <family val="2"/>
        <scheme val="minor"/>
      </rPr>
      <t>en format Excel</t>
    </r>
    <r>
      <rPr>
        <sz val="12"/>
        <rFont val="Calibri"/>
        <family val="2"/>
        <scheme val="minor"/>
      </rPr>
      <t xml:space="preserve"> à :</t>
    </r>
  </si>
  <si>
    <t>Aucun autre format ne sera accepté ou jugé recevable.</t>
  </si>
  <si>
    <t xml:space="preserve">ARS Nouvelle-Aquitaine
Direction de la santé publique et environnementale
Pôle Prévention et Promotion de la Santé
103 bis rue Belleville – CS 91704 - 
33063 BORDEAUX Cedex 
</t>
  </si>
  <si>
    <r>
      <t xml:space="preserve">Médecin référent : Dr Annie BURBAUD – </t>
    </r>
    <r>
      <rPr>
        <u/>
        <sz val="11"/>
        <color rgb="FF0000FF"/>
        <rFont val="Calibri"/>
        <family val="2"/>
        <scheme val="minor"/>
      </rPr>
      <t>annie.burbaud@ars.sante.fr</t>
    </r>
    <r>
      <rPr>
        <sz val="11"/>
        <rFont val="Calibri"/>
        <family val="2"/>
        <scheme val="minor"/>
      </rPr>
      <t xml:space="preserve"> – 05.57.01.46.27</t>
    </r>
  </si>
  <si>
    <r>
      <rPr>
        <sz val="11"/>
        <rFont val="Calibri"/>
        <family val="2"/>
        <scheme val="minor"/>
      </rPr>
      <t>Gestionnaire : Michèle BARDON-SEON –</t>
    </r>
    <r>
      <rPr>
        <u/>
        <sz val="11"/>
        <color theme="10"/>
        <rFont val="Calibri"/>
        <family val="2"/>
        <scheme val="minor"/>
      </rPr>
      <t xml:space="preserve"> michele.bardon-seon@ars.sante.fr</t>
    </r>
    <r>
      <rPr>
        <sz val="11"/>
        <color theme="10"/>
        <rFont val="Calibri"/>
        <family val="2"/>
        <scheme val="minor"/>
      </rPr>
      <t xml:space="preserve"> </t>
    </r>
    <r>
      <rPr>
        <sz val="11"/>
        <rFont val="Calibri"/>
        <family val="2"/>
        <scheme val="minor"/>
      </rPr>
      <t>– 07.62.86.12.88</t>
    </r>
  </si>
  <si>
    <t>Ce document est à compléter, imprimer, signer et scanner. Veuillez envoyer ce document à la fois par voie postale  ET par courriel :</t>
  </si>
  <si>
    <t>ars-na-projets-pps@ars.sante.fr</t>
  </si>
  <si>
    <t>ars-na-projets-pps@ars.sante.fr
michele.bardon-seon@ars.sante.fr</t>
  </si>
  <si>
    <t>ARS Nouvelle-Aquitaine
Direction de la santé publique et environnementale
Pôle Prévention et Promotion de la Santé
103 bis rue Belleville – CS 91704 - 
33063 BORDEAUX Cedex 
ET</t>
  </si>
  <si>
    <t>Le poste de coordinateur est forfaitisée à hauteur de 10 % des ETP des IDE sur la base financière d’un cadre de santé.</t>
  </si>
  <si>
    <t>Un forfait de coordination est également appliqué à hauteur de 10% de l'ensemble de l'équipe salariée</t>
  </si>
  <si>
    <t>Forfait coordination équipe</t>
  </si>
  <si>
    <t>Selon la modélisation nationale, les consultations spécialisées s'élèvent à</t>
  </si>
  <si>
    <t>Merci d'adresser ce document en format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</si>
</sst>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8" formatCode="#,##0.00\ &quot;€&quot;;[Red]\-#,##0.00\ &quot;€&quot;"/>
    <numFmt numFmtId="44" formatCode="_-* #,##0.00\ &quot;€&quot;_-;\-* #,##0.00\ &quot;€&quot;_-;_-* &quot;-&quot;??\ &quot;€&quot;_-;_-@_-"/>
    <numFmt numFmtId="164" formatCode="0#&quot; &quot;##&quot; &quot;##&quot; &quot;##&quot; &quot;##"/>
    <numFmt numFmtId="165" formatCode="#,##0.00\ &quot;€&quot;"/>
    <numFmt numFmtId="166" formatCode="#,##0\ &quot;€&quot;"/>
    <numFmt numFmtId="167" formatCode="0.000"/>
    <numFmt numFmtId="168" formatCode="#,##0.000"/>
    <numFmt numFmtId="169" formatCode="_-* #,##0\ &quot;€&quot;_-;\-* #,##0\ &quot;€&quot;_-;_-* &quot;-&quot;??\ &quot;€&quot;_-;_-@_-"/>
    <numFmt numFmtId="170" formatCode="0.00000"/>
    <numFmt numFmtId="171" formatCode="0.0000"/>
    <numFmt numFmtId="172" formatCode="[$-F400]h:mm:ss\ AM/PM"/>
  </numFmts>
  <fonts count="9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indexed="81"/>
      <name val="Tahoma"/>
      <family val="2"/>
    </font>
    <font>
      <b/>
      <sz val="9"/>
      <color indexed="81"/>
      <name val="Tahoma"/>
      <family val="2"/>
    </font>
    <font>
      <b/>
      <sz val="10"/>
      <color indexed="8"/>
      <name val="Arial"/>
      <family val="2"/>
    </font>
    <font>
      <b/>
      <vertAlign val="superscript"/>
      <sz val="10"/>
      <color indexed="8"/>
      <name val="Arial"/>
      <family val="2"/>
    </font>
    <font>
      <sz val="9"/>
      <color indexed="8"/>
      <name val="Arial"/>
      <family val="2"/>
    </font>
    <font>
      <b/>
      <vertAlign val="superscript"/>
      <sz val="11"/>
      <color indexed="62"/>
      <name val="Arial"/>
      <family val="2"/>
    </font>
    <font>
      <vertAlign val="superscript"/>
      <sz val="11"/>
      <color indexed="8"/>
      <name val="Arial"/>
      <family val="2"/>
    </font>
    <font>
      <b/>
      <vertAlign val="superscript"/>
      <sz val="11"/>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b/>
      <sz val="12"/>
      <color theme="1"/>
      <name val="Arial"/>
      <family val="2"/>
    </font>
    <font>
      <u/>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i/>
      <sz val="11"/>
      <color theme="1"/>
      <name val="Arial"/>
      <family val="2"/>
    </font>
    <font>
      <b/>
      <u/>
      <sz val="11"/>
      <color theme="1"/>
      <name val="Arial"/>
      <family val="2"/>
    </font>
    <font>
      <b/>
      <sz val="11"/>
      <color theme="3" tint="0.39997558519241921"/>
      <name val="Arial"/>
      <family val="2"/>
    </font>
    <font>
      <b/>
      <sz val="11"/>
      <color rgb="FFFF0000"/>
      <name val="Arial"/>
      <family val="2"/>
    </font>
    <font>
      <b/>
      <sz val="11"/>
      <color rgb="FF7030A0"/>
      <name val="Arial"/>
      <family val="2"/>
    </font>
    <font>
      <sz val="12"/>
      <color rgb="FFFF0000"/>
      <name val="Arial"/>
      <family val="2"/>
    </font>
    <font>
      <u/>
      <sz val="10"/>
      <color theme="1"/>
      <name val="Arial"/>
      <family val="2"/>
    </font>
    <font>
      <sz val="11"/>
      <color rgb="FFFF0000"/>
      <name val="Arial"/>
      <family val="2"/>
    </font>
    <font>
      <b/>
      <sz val="24"/>
      <color theme="1"/>
      <name val="Arial"/>
      <family val="2"/>
    </font>
    <font>
      <sz val="10"/>
      <color theme="1"/>
      <name val="Calibri"/>
      <family val="2"/>
      <scheme val="minor"/>
    </font>
    <font>
      <u/>
      <sz val="11"/>
      <color theme="10"/>
      <name val="Calibri"/>
      <family val="2"/>
      <scheme val="minor"/>
    </font>
    <font>
      <u/>
      <sz val="9"/>
      <color theme="1"/>
      <name val="Arial"/>
      <family val="2"/>
    </font>
    <font>
      <b/>
      <sz val="24"/>
      <color theme="4" tint="-0.249977111117893"/>
      <name val="Arial"/>
      <family val="2"/>
    </font>
    <font>
      <b/>
      <sz val="8"/>
      <color indexed="81"/>
      <name val="Arial"/>
      <family val="2"/>
    </font>
    <font>
      <u/>
      <sz val="10"/>
      <color theme="10"/>
      <name val="Calibri"/>
      <family val="2"/>
      <scheme val="minor"/>
    </font>
    <font>
      <i/>
      <sz val="10"/>
      <color theme="1"/>
      <name val="Arial"/>
      <family val="2"/>
    </font>
    <font>
      <sz val="9"/>
      <color theme="1"/>
      <name val="Arial"/>
      <family val="2"/>
    </font>
    <font>
      <vertAlign val="superscript"/>
      <sz val="11"/>
      <color theme="1"/>
      <name val="Arial"/>
      <family val="2"/>
    </font>
    <font>
      <sz val="9"/>
      <color rgb="FF0070C0"/>
      <name val="Arial"/>
      <family val="2"/>
    </font>
    <font>
      <sz val="9"/>
      <color theme="1"/>
      <name val="Calibri"/>
      <family val="2"/>
      <scheme val="minor"/>
    </font>
    <font>
      <i/>
      <sz val="10"/>
      <color rgb="FF0070C0"/>
      <name val="Arial"/>
      <family val="2"/>
    </font>
    <font>
      <b/>
      <vertAlign val="superscript"/>
      <sz val="10"/>
      <color theme="1"/>
      <name val="Arial"/>
      <family val="2"/>
    </font>
    <font>
      <vertAlign val="superscript"/>
      <sz val="10"/>
      <color theme="1"/>
      <name val="Arial"/>
      <family val="2"/>
    </font>
    <font>
      <i/>
      <sz val="11"/>
      <color theme="1"/>
      <name val="Calibri"/>
      <family val="2"/>
      <scheme val="minor"/>
    </font>
    <font>
      <b/>
      <vertAlign val="superscript"/>
      <sz val="11"/>
      <color theme="3" tint="0.39997558519241921"/>
      <name val="Arial"/>
      <family val="2"/>
    </font>
    <font>
      <b/>
      <u/>
      <sz val="16"/>
      <color rgb="FFFF0000"/>
      <name val="Arial"/>
      <family val="2"/>
    </font>
    <font>
      <b/>
      <sz val="10"/>
      <name val="Arial"/>
      <family val="2"/>
    </font>
    <font>
      <b/>
      <sz val="11"/>
      <name val="Arial"/>
      <family val="2"/>
    </font>
    <font>
      <b/>
      <u/>
      <sz val="11"/>
      <color theme="1"/>
      <name val="Calibri"/>
      <family val="2"/>
      <scheme val="minor"/>
    </font>
    <font>
      <b/>
      <sz val="11"/>
      <color theme="0"/>
      <name val="Calibri"/>
      <family val="2"/>
      <scheme val="minor"/>
    </font>
    <font>
      <b/>
      <i/>
      <sz val="11"/>
      <color theme="1"/>
      <name val="Calibri"/>
      <family val="2"/>
      <scheme val="minor"/>
    </font>
    <font>
      <b/>
      <sz val="9"/>
      <color rgb="FF000000"/>
      <name val="Arial"/>
      <family val="2"/>
    </font>
    <font>
      <sz val="8"/>
      <color rgb="FF000000"/>
      <name val="Arial"/>
      <family val="2"/>
    </font>
    <font>
      <sz val="9"/>
      <color rgb="FF000000"/>
      <name val="Arial"/>
      <family val="2"/>
    </font>
    <font>
      <b/>
      <sz val="16"/>
      <color theme="3"/>
      <name val="Calibri"/>
      <family val="2"/>
      <scheme val="minor"/>
    </font>
    <font>
      <sz val="11"/>
      <color theme="0"/>
      <name val="Calibri"/>
      <family val="2"/>
      <scheme val="minor"/>
    </font>
    <font>
      <b/>
      <vertAlign val="superscript"/>
      <sz val="11"/>
      <color theme="1"/>
      <name val="Arial"/>
      <family val="2"/>
    </font>
    <font>
      <b/>
      <vertAlign val="superscript"/>
      <sz val="11"/>
      <name val="Arial"/>
      <family val="2"/>
    </font>
    <font>
      <b/>
      <sz val="24"/>
      <color theme="4" tint="-0.249977111117893"/>
      <name val="Calibri"/>
      <family val="2"/>
      <scheme val="minor"/>
    </font>
    <font>
      <b/>
      <sz val="12"/>
      <name val="Calibri"/>
      <family val="2"/>
      <scheme val="minor"/>
    </font>
    <font>
      <sz val="12"/>
      <color rgb="FFFF0000"/>
      <name val="Calibri"/>
      <family val="2"/>
      <scheme val="minor"/>
    </font>
    <font>
      <sz val="10"/>
      <color rgb="FFFF0000"/>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b/>
      <sz val="20"/>
      <color rgb="FFFF0000"/>
      <name val="Calibri"/>
      <family val="2"/>
      <scheme val="minor"/>
    </font>
    <font>
      <b/>
      <sz val="20"/>
      <name val="Calibri"/>
      <family val="2"/>
      <scheme val="minor"/>
    </font>
    <font>
      <sz val="10"/>
      <name val="Arial"/>
      <family val="2"/>
    </font>
    <font>
      <b/>
      <sz val="24"/>
      <color theme="4"/>
      <name val="Arial"/>
      <family val="2"/>
    </font>
    <font>
      <sz val="18"/>
      <color theme="4"/>
      <name val="Arial"/>
      <family val="2"/>
    </font>
    <font>
      <b/>
      <sz val="20"/>
      <color theme="4"/>
      <name val="Arial"/>
      <family val="2"/>
    </font>
    <font>
      <sz val="11"/>
      <color theme="10"/>
      <name val="Calibri"/>
      <family val="2"/>
      <scheme val="minor"/>
    </font>
    <font>
      <sz val="11"/>
      <name val="Calibri"/>
      <family val="2"/>
      <scheme val="minor"/>
    </font>
    <font>
      <b/>
      <sz val="11"/>
      <name val="Calibri"/>
      <family val="2"/>
      <scheme val="minor"/>
    </font>
    <font>
      <sz val="12"/>
      <name val="Calibri"/>
      <family val="2"/>
      <scheme val="minor"/>
    </font>
    <font>
      <u/>
      <sz val="11"/>
      <color rgb="FF0000FF"/>
      <name val="Calibri"/>
      <family val="2"/>
      <scheme val="minor"/>
    </font>
    <font>
      <b/>
      <sz val="13"/>
      <color theme="1"/>
      <name val="Calibri"/>
      <family val="2"/>
      <scheme val="minor"/>
    </font>
    <font>
      <b/>
      <u/>
      <sz val="12"/>
      <name val="Calibri"/>
      <family val="2"/>
      <scheme val="minor"/>
    </font>
    <font>
      <i/>
      <sz val="10"/>
      <color theme="1"/>
      <name val="Calibri"/>
      <family val="2"/>
      <scheme val="minor"/>
    </font>
    <font>
      <i/>
      <sz val="10"/>
      <name val="Arial"/>
      <family val="2"/>
    </font>
    <font>
      <b/>
      <i/>
      <sz val="11"/>
      <color theme="0"/>
      <name val="Calibri"/>
      <family val="2"/>
      <scheme val="minor"/>
    </font>
    <font>
      <b/>
      <u/>
      <sz val="16"/>
      <color rgb="FF0070C0"/>
      <name val="Calibri"/>
      <family val="2"/>
      <scheme val="minor"/>
    </font>
    <font>
      <b/>
      <u/>
      <sz val="10"/>
      <color theme="1"/>
      <name val="Calibri"/>
      <family val="2"/>
      <scheme val="minor"/>
    </font>
    <font>
      <b/>
      <u/>
      <sz val="11"/>
      <color rgb="FFFF0000"/>
      <name val="Calibri"/>
      <family val="2"/>
      <scheme val="minor"/>
    </font>
    <font>
      <b/>
      <u/>
      <sz val="14"/>
      <color rgb="FFFF0000"/>
      <name val="Calibri"/>
      <family val="2"/>
      <scheme val="minor"/>
    </font>
    <font>
      <b/>
      <u/>
      <sz val="16"/>
      <color rgb="FFFF0000"/>
      <name val="Calibri"/>
      <family val="2"/>
      <scheme val="minor"/>
    </font>
    <font>
      <b/>
      <sz val="11"/>
      <color rgb="FFFF0000"/>
      <name val="Calibri"/>
      <family val="2"/>
      <scheme val="minor"/>
    </font>
    <font>
      <u/>
      <sz val="12"/>
      <name val="Calibri"/>
      <family val="2"/>
      <scheme val="minor"/>
    </font>
    <font>
      <b/>
      <u/>
      <sz val="12"/>
      <color rgb="FFFF0000"/>
      <name val="Arial"/>
      <family val="2"/>
    </font>
  </fonts>
  <fills count="18">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67955565050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ck">
        <color rgb="FFFF0000"/>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style="thick">
        <color rgb="FFFF0000"/>
      </right>
      <top style="thick">
        <color rgb="FFFF0000"/>
      </top>
      <bottom/>
      <diagonal/>
    </border>
    <border>
      <left style="thin">
        <color auto="1"/>
      </left>
      <right style="thin">
        <color auto="1"/>
      </right>
      <top style="thin">
        <color auto="1"/>
      </top>
      <bottom style="thick">
        <color rgb="FFFF0000"/>
      </bottom>
      <diagonal/>
    </border>
    <border>
      <left style="thick">
        <color rgb="FFFF0000"/>
      </left>
      <right style="thin">
        <color theme="1"/>
      </right>
      <top style="thin">
        <color theme="1"/>
      </top>
      <bottom style="thin">
        <color theme="1"/>
      </bottom>
      <diagonal/>
    </border>
    <border>
      <left style="thick">
        <color rgb="FFFF0000"/>
      </left>
      <right style="thick">
        <color rgb="FFFF0000"/>
      </right>
      <top style="thin">
        <color theme="1"/>
      </top>
      <bottom style="thin">
        <color theme="1"/>
      </bottom>
      <diagonal/>
    </border>
    <border>
      <left style="thick">
        <color rgb="FFFF0000"/>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right/>
      <top style="thin">
        <color theme="3"/>
      </top>
      <bottom/>
      <diagonal/>
    </border>
    <border>
      <left/>
      <right style="thin">
        <color theme="3"/>
      </right>
      <top style="thin">
        <color theme="3"/>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3"/>
      </left>
      <right/>
      <top style="thin">
        <color theme="3"/>
      </top>
      <bottom style="thin">
        <color theme="4" tint="0.39997558519241921"/>
      </bottom>
      <diagonal/>
    </border>
    <border>
      <left/>
      <right/>
      <top style="thin">
        <color theme="3"/>
      </top>
      <bottom style="thin">
        <color theme="4" tint="0.39997558519241921"/>
      </bottom>
      <diagonal/>
    </border>
    <border>
      <left style="thick">
        <color rgb="FFFF0000"/>
      </left>
      <right style="thick">
        <color rgb="FFFF0000"/>
      </right>
      <top style="thin">
        <color auto="1"/>
      </top>
      <bottom style="thin">
        <color auto="1"/>
      </bottom>
      <diagonal/>
    </border>
    <border>
      <left style="thin">
        <color indexed="64"/>
      </left>
      <right/>
      <top style="hair">
        <color indexed="64"/>
      </top>
      <bottom/>
      <diagonal/>
    </border>
    <border>
      <left style="thin">
        <color indexed="64"/>
      </left>
      <right style="thin">
        <color indexed="64"/>
      </right>
      <top style="thick">
        <color rgb="FFFF0000"/>
      </top>
      <bottom style="hair">
        <color indexed="64"/>
      </bottom>
      <diagonal/>
    </border>
    <border>
      <left style="thin">
        <color indexed="64"/>
      </left>
      <right style="thin">
        <color indexed="64"/>
      </right>
      <top style="hair">
        <color indexed="64"/>
      </top>
      <bottom style="thick">
        <color rgb="FFFF0000"/>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auto="1"/>
      </left>
      <right/>
      <top style="thick">
        <color rgb="FFFF0000"/>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n">
        <color theme="4" tint="0.39997558519241921"/>
      </left>
      <right/>
      <top style="thin">
        <color theme="3"/>
      </top>
      <bottom/>
      <diagonal/>
    </border>
    <border>
      <left style="thin">
        <color theme="4" tint="0.39994506668294322"/>
      </left>
      <right/>
      <top style="thin">
        <color theme="4" tint="0.39997558519241921"/>
      </top>
      <bottom style="thin">
        <color theme="4" tint="0.39994506668294322"/>
      </bottom>
      <diagonal/>
    </border>
    <border>
      <left/>
      <right/>
      <top style="thin">
        <color theme="4" tint="0.39997558519241921"/>
      </top>
      <bottom style="thin">
        <color theme="4" tint="0.39994506668294322"/>
      </bottom>
      <diagonal/>
    </border>
    <border>
      <left style="thin">
        <color theme="4" tint="0.39997558519241921"/>
      </left>
      <right/>
      <top style="thin">
        <color theme="4" tint="0.39997558519241921"/>
      </top>
      <bottom style="thin">
        <color theme="4" tint="0.39994506668294322"/>
      </bottom>
      <diagonal/>
    </border>
    <border>
      <left/>
      <right style="thin">
        <color theme="4" tint="0.39994506668294322"/>
      </right>
      <top style="thin">
        <color theme="4" tint="0.39997558519241921"/>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7558519241921"/>
      </left>
      <right/>
      <top style="thin">
        <color theme="4" tint="0.39994506668294322"/>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ck">
        <color rgb="FFFF0000"/>
      </left>
      <right style="thin">
        <color indexed="64"/>
      </right>
      <top style="thin">
        <color auto="1"/>
      </top>
      <bottom style="thin">
        <color auto="1"/>
      </bottom>
      <diagonal/>
    </border>
  </borders>
  <cellStyleXfs count="4">
    <xf numFmtId="0" fontId="0" fillId="0" borderId="0"/>
    <xf numFmtId="9" fontId="12" fillId="0" borderId="0" applyFont="0" applyFill="0" applyBorder="0" applyAlignment="0" applyProtection="0"/>
    <xf numFmtId="0" fontId="34" fillId="0" borderId="0" applyNumberFormat="0" applyFill="0" applyBorder="0" applyAlignment="0" applyProtection="0"/>
    <xf numFmtId="44" fontId="12" fillId="0" borderId="0" applyFont="0" applyFill="0" applyBorder="0" applyAlignment="0" applyProtection="0"/>
  </cellStyleXfs>
  <cellXfs count="758">
    <xf numFmtId="0" fontId="0" fillId="0" borderId="0" xfId="0"/>
    <xf numFmtId="0" fontId="15" fillId="0" borderId="0" xfId="0" applyFont="1"/>
    <xf numFmtId="0" fontId="16" fillId="0" borderId="0" xfId="0" applyFont="1"/>
    <xf numFmtId="0" fontId="16" fillId="0" borderId="0" xfId="0" applyFont="1" applyAlignment="1">
      <alignment horizontal="left" vertical="center"/>
    </xf>
    <xf numFmtId="0" fontId="17" fillId="2" borderId="0" xfId="0" applyFont="1" applyFill="1"/>
    <xf numFmtId="0" fontId="16" fillId="0" borderId="0" xfId="0" applyFont="1" applyAlignment="1">
      <alignment horizontal="center" vertical="center"/>
    </xf>
    <xf numFmtId="0" fontId="18" fillId="2" borderId="0" xfId="0" applyFont="1" applyFill="1" applyAlignment="1">
      <alignment horizontal="left" vertical="center"/>
    </xf>
    <xf numFmtId="0" fontId="19" fillId="0" borderId="0" xfId="0" applyFont="1" applyAlignment="1">
      <alignment horizontal="left" vertical="center"/>
    </xf>
    <xf numFmtId="0" fontId="19" fillId="0" borderId="0" xfId="0" applyFont="1"/>
    <xf numFmtId="0" fontId="15" fillId="0" borderId="0" xfId="0" applyFont="1" applyAlignment="1">
      <alignment horizontal="left" vertical="center"/>
    </xf>
    <xf numFmtId="0" fontId="16" fillId="0" borderId="0" xfId="0" applyFont="1" applyBorder="1" applyAlignment="1">
      <alignment horizontal="center" vertical="center"/>
    </xf>
    <xf numFmtId="0" fontId="20" fillId="3" borderId="1" xfId="0" applyFont="1" applyFill="1" applyBorder="1" applyAlignment="1">
      <alignment horizontal="center" vertical="center" wrapText="1"/>
    </xf>
    <xf numFmtId="0" fontId="21" fillId="0" borderId="0" xfId="0" applyFont="1" applyAlignment="1">
      <alignment horizontal="left" vertical="center" wrapText="1"/>
    </xf>
    <xf numFmtId="0" fontId="16" fillId="0" borderId="2" xfId="0" applyFont="1" applyBorder="1"/>
    <xf numFmtId="0" fontId="16" fillId="0" borderId="3" xfId="0" applyFont="1" applyBorder="1"/>
    <xf numFmtId="0" fontId="16" fillId="0" borderId="4" xfId="0" applyFont="1" applyBorder="1"/>
    <xf numFmtId="0" fontId="16" fillId="0" borderId="0" xfId="0" applyFont="1" applyBorder="1" applyAlignment="1">
      <alignment vertical="center"/>
    </xf>
    <xf numFmtId="0" fontId="16" fillId="0" borderId="0" xfId="0" applyFont="1" applyAlignment="1">
      <alignment horizontal="center"/>
    </xf>
    <xf numFmtId="0" fontId="16" fillId="0" borderId="0" xfId="0" applyFont="1" applyBorder="1" applyAlignment="1"/>
    <xf numFmtId="0" fontId="22" fillId="0" borderId="0" xfId="0" applyFont="1" applyAlignment="1">
      <alignment horizontal="left" vertical="center"/>
    </xf>
    <xf numFmtId="0" fontId="16" fillId="4" borderId="0" xfId="0" applyFont="1" applyFill="1"/>
    <xf numFmtId="0" fontId="23" fillId="4" borderId="0" xfId="0" applyFont="1" applyFill="1" applyAlignment="1">
      <alignment horizontal="left" vertical="center"/>
    </xf>
    <xf numFmtId="0" fontId="16" fillId="0" borderId="0" xfId="0" applyFont="1" applyBorder="1" applyAlignment="1">
      <alignment horizontal="center"/>
    </xf>
    <xf numFmtId="14" fontId="16" fillId="0" borderId="1" xfId="0" applyNumberFormat="1" applyFont="1" applyBorder="1" applyAlignment="1">
      <alignment horizontal="center" vertical="center"/>
    </xf>
    <xf numFmtId="0" fontId="24"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xf numFmtId="0" fontId="16" fillId="0" borderId="0" xfId="0" applyFont="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21" fillId="0" borderId="0" xfId="0" applyFont="1" applyAlignment="1">
      <alignment horizontal="left" vertical="center"/>
    </xf>
    <xf numFmtId="0" fontId="25" fillId="0" borderId="0" xfId="0" applyFont="1" applyAlignment="1">
      <alignment horizontal="left" vertical="center"/>
    </xf>
    <xf numFmtId="165" fontId="16" fillId="0" borderId="1" xfId="0" applyNumberFormat="1" applyFont="1" applyBorder="1" applyAlignment="1">
      <alignment horizontal="left" vertical="center"/>
    </xf>
    <xf numFmtId="0" fontId="26" fillId="0" borderId="2" xfId="0" applyFont="1" applyBorder="1" applyAlignment="1">
      <alignment horizontal="left" vertical="center"/>
    </xf>
    <xf numFmtId="0" fontId="27" fillId="0" borderId="2" xfId="0" applyFont="1" applyBorder="1" applyAlignment="1">
      <alignment horizontal="left" vertical="center"/>
    </xf>
    <xf numFmtId="0" fontId="26" fillId="0" borderId="5" xfId="0" applyFont="1" applyBorder="1" applyAlignment="1">
      <alignment horizontal="left" vertical="center"/>
    </xf>
    <xf numFmtId="0" fontId="16" fillId="0" borderId="6" xfId="0" applyFont="1" applyBorder="1"/>
    <xf numFmtId="0" fontId="16" fillId="0" borderId="7" xfId="0" applyFont="1" applyBorder="1"/>
    <xf numFmtId="0" fontId="28" fillId="0" borderId="2" xfId="0" applyFont="1" applyBorder="1"/>
    <xf numFmtId="0" fontId="23" fillId="0" borderId="2" xfId="0" applyFont="1" applyBorder="1"/>
    <xf numFmtId="0" fontId="15" fillId="0" borderId="2" xfId="0" applyFont="1" applyBorder="1"/>
    <xf numFmtId="0" fontId="17" fillId="0" borderId="3" xfId="0" applyFont="1" applyBorder="1"/>
    <xf numFmtId="0" fontId="17" fillId="0" borderId="4" xfId="0" applyFont="1" applyBorder="1"/>
    <xf numFmtId="9" fontId="17" fillId="5" borderId="3" xfId="1" applyFont="1" applyFill="1" applyBorder="1" applyAlignment="1">
      <alignment horizontal="center" vertical="center"/>
    </xf>
    <xf numFmtId="0" fontId="21" fillId="0" borderId="0" xfId="0" applyFont="1"/>
    <xf numFmtId="0" fontId="19" fillId="0" borderId="0" xfId="0" applyFont="1" applyBorder="1" applyAlignment="1">
      <alignment horizontal="left" vertical="center"/>
    </xf>
    <xf numFmtId="0" fontId="29" fillId="6" borderId="0" xfId="0" applyFont="1" applyFill="1" applyBorder="1" applyAlignment="1">
      <alignment horizontal="center" vertical="center"/>
    </xf>
    <xf numFmtId="0" fontId="15" fillId="6" borderId="0" xfId="0" applyFont="1" applyFill="1"/>
    <xf numFmtId="0" fontId="27" fillId="0" borderId="0" xfId="0" applyFont="1" applyAlignment="1">
      <alignment horizontal="left" vertical="center"/>
    </xf>
    <xf numFmtId="0" fontId="30" fillId="0" borderId="0" xfId="0" applyFont="1" applyBorder="1" applyAlignment="1">
      <alignment horizontal="left" vertical="center"/>
    </xf>
    <xf numFmtId="0" fontId="15" fillId="0" borderId="0" xfId="0" applyFont="1" applyBorder="1"/>
    <xf numFmtId="0" fontId="19" fillId="6" borderId="0" xfId="0" applyFont="1" applyFill="1"/>
    <xf numFmtId="0" fontId="16" fillId="6" borderId="0" xfId="0" applyFont="1" applyFill="1"/>
    <xf numFmtId="0" fontId="16" fillId="6" borderId="2" xfId="0" applyFont="1" applyFill="1" applyBorder="1"/>
    <xf numFmtId="0" fontId="16" fillId="6" borderId="3" xfId="0" applyFont="1" applyFill="1" applyBorder="1"/>
    <xf numFmtId="0" fontId="16" fillId="6" borderId="4" xfId="0" applyFont="1" applyFill="1" applyBorder="1"/>
    <xf numFmtId="0" fontId="17" fillId="6" borderId="8" xfId="0" applyFont="1" applyFill="1" applyBorder="1" applyAlignment="1">
      <alignment horizontal="center" vertical="center"/>
    </xf>
    <xf numFmtId="0" fontId="16" fillId="6" borderId="1" xfId="0" applyFont="1" applyFill="1" applyBorder="1" applyAlignment="1">
      <alignment horizontal="center"/>
    </xf>
    <xf numFmtId="0" fontId="16" fillId="6" borderId="8" xfId="0" applyFont="1" applyFill="1" applyBorder="1" applyAlignment="1">
      <alignment horizontal="center"/>
    </xf>
    <xf numFmtId="0" fontId="30" fillId="6" borderId="0" xfId="0" applyFont="1" applyFill="1" applyAlignment="1">
      <alignment horizontal="left"/>
    </xf>
    <xf numFmtId="0" fontId="19" fillId="6" borderId="0" xfId="0" applyFont="1" applyFill="1" applyAlignment="1">
      <alignment horizontal="left"/>
    </xf>
    <xf numFmtId="0" fontId="0" fillId="6" borderId="0" xfId="0" applyFill="1" applyBorder="1" applyAlignment="1">
      <alignment vertical="center"/>
    </xf>
    <xf numFmtId="0" fontId="16" fillId="6" borderId="0" xfId="0" applyFont="1" applyFill="1" applyBorder="1" applyAlignment="1">
      <alignment horizontal="left"/>
    </xf>
    <xf numFmtId="0" fontId="16" fillId="6" borderId="0" xfId="0" applyFont="1" applyFill="1" applyBorder="1" applyAlignment="1">
      <alignment horizontal="center"/>
    </xf>
    <xf numFmtId="0" fontId="34" fillId="6" borderId="0" xfId="2" applyFill="1"/>
    <xf numFmtId="0" fontId="16" fillId="0" borderId="0" xfId="0" applyFont="1" applyAlignment="1">
      <alignment vertical="top"/>
    </xf>
    <xf numFmtId="0" fontId="15" fillId="0" borderId="0" xfId="0" applyFont="1" applyAlignment="1">
      <alignment vertical="top"/>
    </xf>
    <xf numFmtId="0" fontId="16" fillId="6" borderId="0" xfId="0" applyFont="1" applyFill="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30" fillId="0" borderId="0" xfId="0" applyFont="1"/>
    <xf numFmtId="0" fontId="15" fillId="0" borderId="0" xfId="0" applyFont="1" applyAlignment="1">
      <alignment vertical="center"/>
    </xf>
    <xf numFmtId="0" fontId="19" fillId="0" borderId="0" xfId="0" applyFont="1" applyAlignment="1">
      <alignment vertical="center"/>
    </xf>
    <xf numFmtId="0" fontId="15" fillId="0" borderId="0" xfId="0" applyFont="1" applyAlignment="1">
      <alignment horizontal="left"/>
    </xf>
    <xf numFmtId="14" fontId="16" fillId="0" borderId="1" xfId="0" applyNumberFormat="1" applyFont="1" applyBorder="1" applyAlignment="1">
      <alignment horizontal="left" vertical="top"/>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7" fillId="5" borderId="1" xfId="0" applyFont="1" applyFill="1" applyBorder="1" applyAlignment="1">
      <alignment horizontal="center" vertical="center" wrapText="1"/>
    </xf>
    <xf numFmtId="0" fontId="16" fillId="0" borderId="1" xfId="0" applyFont="1" applyBorder="1" applyAlignment="1">
      <alignment horizontal="left" vertical="top"/>
    </xf>
    <xf numFmtId="0" fontId="19" fillId="0" borderId="0" xfId="0" applyFont="1" applyAlignment="1">
      <alignment horizontal="center" vertical="center"/>
    </xf>
    <xf numFmtId="0" fontId="16" fillId="6" borderId="1" xfId="0" applyFont="1" applyFill="1" applyBorder="1" applyAlignment="1">
      <alignment horizontal="left"/>
    </xf>
    <xf numFmtId="0" fontId="25" fillId="0" borderId="0" xfId="0" applyFont="1"/>
    <xf numFmtId="0" fontId="38" fillId="6" borderId="0" xfId="2" applyFont="1" applyFill="1" applyAlignment="1">
      <alignment vertical="top"/>
    </xf>
    <xf numFmtId="0" fontId="21" fillId="0" borderId="0" xfId="0" applyFont="1" applyFill="1" applyBorder="1"/>
    <xf numFmtId="0" fontId="15" fillId="0" borderId="0" xfId="0" applyFont="1" applyAlignment="1"/>
    <xf numFmtId="0" fontId="15" fillId="6" borderId="0" xfId="0" applyFont="1" applyFill="1" applyAlignment="1"/>
    <xf numFmtId="0" fontId="16" fillId="0" borderId="0" xfId="0" applyFont="1" applyAlignment="1"/>
    <xf numFmtId="0" fontId="42" fillId="3" borderId="1" xfId="0" applyFont="1" applyFill="1" applyBorder="1" applyAlignment="1">
      <alignment horizontal="center" vertical="center" wrapText="1"/>
    </xf>
    <xf numFmtId="0" fontId="43" fillId="0" borderId="0" xfId="0" applyFont="1"/>
    <xf numFmtId="0" fontId="43" fillId="0" borderId="0" xfId="0" applyFont="1" applyAlignment="1">
      <alignment horizontal="left" vertical="center"/>
    </xf>
    <xf numFmtId="0" fontId="43" fillId="0" borderId="0" xfId="0" applyFont="1" applyAlignment="1">
      <alignment horizontal="left" vertical="center" wrapText="1"/>
    </xf>
    <xf numFmtId="0" fontId="40" fillId="0" borderId="0" xfId="0" applyFont="1"/>
    <xf numFmtId="0" fontId="16" fillId="0" borderId="3" xfId="0" applyFont="1" applyBorder="1" applyAlignment="1">
      <alignment horizontal="left" vertical="center"/>
    </xf>
    <xf numFmtId="0" fontId="3" fillId="0" borderId="27" xfId="0" applyFont="1" applyBorder="1" applyAlignment="1">
      <alignment horizontal="center" vertical="center" wrapText="1"/>
    </xf>
    <xf numFmtId="0" fontId="3" fillId="0" borderId="0" xfId="0" applyFont="1" applyAlignment="1">
      <alignment vertical="top" wrapText="1"/>
    </xf>
    <xf numFmtId="0" fontId="3" fillId="0" borderId="0" xfId="0" applyFont="1" applyAlignment="1">
      <alignment horizontal="left" vertical="top" wrapText="1"/>
    </xf>
    <xf numFmtId="0" fontId="23" fillId="11" borderId="27" xfId="0" applyFont="1" applyFill="1" applyBorder="1" applyAlignment="1">
      <alignment horizontal="center" vertical="center" wrapText="1"/>
    </xf>
    <xf numFmtId="165" fontId="3" fillId="0" borderId="2" xfId="0" applyNumberFormat="1" applyFont="1" applyBorder="1" applyAlignment="1">
      <alignment horizontal="center" vertical="center" wrapText="1"/>
    </xf>
    <xf numFmtId="165" fontId="39" fillId="0" borderId="33" xfId="0" applyNumberFormat="1" applyFont="1" applyBorder="1" applyAlignment="1">
      <alignment horizontal="center" vertical="center" wrapText="1"/>
    </xf>
    <xf numFmtId="165" fontId="39" fillId="0" borderId="36" xfId="0" applyNumberFormat="1" applyFont="1" applyBorder="1" applyAlignment="1">
      <alignment horizontal="center" vertical="center" wrapText="1"/>
    </xf>
    <xf numFmtId="0" fontId="3" fillId="0" borderId="27" xfId="0" applyFont="1" applyBorder="1" applyAlignment="1">
      <alignment horizontal="center" vertical="center"/>
    </xf>
    <xf numFmtId="0" fontId="3" fillId="0" borderId="21" xfId="0" applyFont="1" applyBorder="1" applyAlignment="1">
      <alignment vertical="center" wrapText="1"/>
    </xf>
    <xf numFmtId="0" fontId="0" fillId="0" borderId="0" xfId="0" applyAlignment="1">
      <alignment horizontal="center" vertical="center"/>
    </xf>
    <xf numFmtId="0" fontId="23" fillId="0" borderId="28" xfId="0" applyFont="1" applyBorder="1" applyAlignment="1">
      <alignment horizontal="center" vertical="center" wrapText="1"/>
    </xf>
    <xf numFmtId="0" fontId="0" fillId="0" borderId="0" xfId="0" applyAlignment="1">
      <alignment vertical="center" wrapText="1"/>
    </xf>
    <xf numFmtId="165" fontId="0" fillId="0" borderId="0" xfId="0" applyNumberFormat="1" applyAlignment="1">
      <alignment vertical="center" wrapText="1"/>
    </xf>
    <xf numFmtId="0" fontId="0" fillId="6" borderId="0" xfId="0" applyFill="1" applyBorder="1"/>
    <xf numFmtId="0" fontId="14"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9" fillId="0" borderId="0" xfId="0" applyFont="1" applyBorder="1" applyAlignment="1">
      <alignment horizontal="left" vertical="center" wrapText="1"/>
    </xf>
    <xf numFmtId="166" fontId="23" fillId="6" borderId="0" xfId="0" applyNumberFormat="1" applyFont="1" applyFill="1" applyBorder="1" applyAlignment="1">
      <alignment horizontal="center" vertical="center" wrapText="1"/>
    </xf>
    <xf numFmtId="0" fontId="1" fillId="5" borderId="13"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166" fontId="3" fillId="5" borderId="13" xfId="0" applyNumberFormat="1" applyFont="1" applyFill="1" applyBorder="1" applyAlignment="1" applyProtection="1">
      <alignment horizontal="left" vertical="top" wrapText="1"/>
      <protection locked="0"/>
    </xf>
    <xf numFmtId="0" fontId="14" fillId="0" borderId="0" xfId="0" applyFont="1"/>
    <xf numFmtId="0" fontId="52" fillId="0" borderId="0" xfId="0" applyFont="1"/>
    <xf numFmtId="0" fontId="0" fillId="0" borderId="0" xfId="0" applyAlignment="1">
      <alignment horizontal="right"/>
    </xf>
    <xf numFmtId="0" fontId="0" fillId="0" borderId="0" xfId="0" applyAlignment="1">
      <alignment horizontal="left" vertical="center" wrapText="1"/>
    </xf>
    <xf numFmtId="167" fontId="0" fillId="0" borderId="0" xfId="0" applyNumberFormat="1"/>
    <xf numFmtId="0" fontId="47" fillId="0" borderId="0" xfId="0" applyFont="1"/>
    <xf numFmtId="2" fontId="0" fillId="0" borderId="0" xfId="0" applyNumberFormat="1"/>
    <xf numFmtId="0" fontId="47" fillId="0" borderId="0" xfId="0" applyFont="1" applyAlignment="1">
      <alignment horizontal="left" vertical="center" wrapText="1"/>
    </xf>
    <xf numFmtId="166" fontId="3" fillId="5" borderId="13" xfId="0" applyNumberFormat="1" applyFont="1" applyFill="1" applyBorder="1" applyAlignment="1" applyProtection="1">
      <alignment horizontal="center" vertical="center" wrapText="1"/>
      <protection locked="0"/>
    </xf>
    <xf numFmtId="0" fontId="16" fillId="0" borderId="0" xfId="0" applyFont="1" applyAlignment="1">
      <alignment horizontal="justify" vertical="center"/>
    </xf>
    <xf numFmtId="0" fontId="58" fillId="0" borderId="0" xfId="0" applyFont="1"/>
    <xf numFmtId="3" fontId="47" fillId="0" borderId="0" xfId="0" applyNumberFormat="1" applyFont="1"/>
    <xf numFmtId="0" fontId="17" fillId="14" borderId="27" xfId="0" applyFont="1" applyFill="1" applyBorder="1" applyAlignment="1">
      <alignment horizontal="center" vertical="center"/>
    </xf>
    <xf numFmtId="8" fontId="0" fillId="0" borderId="0" xfId="0" applyNumberFormat="1"/>
    <xf numFmtId="0" fontId="0" fillId="0" borderId="0" xfId="0" applyAlignment="1">
      <alignment vertical="center"/>
    </xf>
    <xf numFmtId="0" fontId="47" fillId="0" borderId="0" xfId="0" applyFont="1" applyAlignment="1">
      <alignment vertical="center" wrapText="1"/>
    </xf>
    <xf numFmtId="0" fontId="0" fillId="0" borderId="0" xfId="0" applyBorder="1" applyAlignment="1">
      <alignment horizontal="left"/>
    </xf>
    <xf numFmtId="0" fontId="0" fillId="0" borderId="0" xfId="0" applyBorder="1" applyAlignment="1">
      <alignment horizontal="left" vertical="center" wrapText="1"/>
    </xf>
    <xf numFmtId="0" fontId="0" fillId="0" borderId="2" xfId="0" applyBorder="1" applyAlignment="1"/>
    <xf numFmtId="0" fontId="0" fillId="0" borderId="4" xfId="0" applyBorder="1" applyAlignment="1"/>
    <xf numFmtId="6" fontId="0" fillId="0" borderId="0" xfId="0" applyNumberFormat="1"/>
    <xf numFmtId="0" fontId="64" fillId="6" borderId="0" xfId="0" applyFont="1" applyFill="1" applyBorder="1" applyAlignment="1">
      <alignment horizontal="center" vertical="center"/>
    </xf>
    <xf numFmtId="0" fontId="33" fillId="6" borderId="0" xfId="0" applyFont="1" applyFill="1" applyAlignment="1"/>
    <xf numFmtId="0" fontId="65" fillId="6" borderId="0" xfId="0" applyFont="1" applyFill="1" applyBorder="1" applyAlignment="1">
      <alignment horizontal="center" vertical="top"/>
    </xf>
    <xf numFmtId="0" fontId="14" fillId="0" borderId="0" xfId="0" applyFont="1" applyAlignment="1"/>
    <xf numFmtId="0" fontId="33" fillId="0" borderId="0" xfId="0" applyFont="1" applyAlignment="1"/>
    <xf numFmtId="0" fontId="33" fillId="0" borderId="0" xfId="0" applyFont="1" applyAlignment="1">
      <alignment vertical="top"/>
    </xf>
    <xf numFmtId="0" fontId="52" fillId="0" borderId="0" xfId="0" applyFont="1" applyAlignment="1">
      <alignment horizontal="left" vertical="center"/>
    </xf>
    <xf numFmtId="0" fontId="33" fillId="0" borderId="0" xfId="0" applyFont="1" applyBorder="1" applyAlignment="1">
      <alignment horizontal="left" vertical="top"/>
    </xf>
    <xf numFmtId="0" fontId="52" fillId="0" borderId="0" xfId="0" applyFont="1" applyBorder="1" applyAlignment="1">
      <alignment horizontal="left" vertical="center"/>
    </xf>
    <xf numFmtId="0" fontId="0" fillId="0" borderId="0" xfId="0" applyFont="1" applyAlignment="1"/>
    <xf numFmtId="0" fontId="0" fillId="0" borderId="0" xfId="0" applyFont="1" applyAlignment="1" applyProtection="1">
      <alignment wrapText="1"/>
      <protection locked="0"/>
    </xf>
    <xf numFmtId="0" fontId="0" fillId="0" borderId="2" xfId="0" applyFont="1" applyBorder="1" applyAlignment="1">
      <alignment vertical="center"/>
    </xf>
    <xf numFmtId="0" fontId="0" fillId="0" borderId="3" xfId="0" applyFont="1" applyBorder="1" applyAlignment="1">
      <alignment vertical="center"/>
    </xf>
    <xf numFmtId="0" fontId="33" fillId="0" borderId="3" xfId="0" applyFont="1" applyBorder="1" applyAlignment="1"/>
    <xf numFmtId="0" fontId="0" fillId="0" borderId="3"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0" xfId="0" applyFont="1" applyAlignment="1">
      <alignment horizontal="left" vertical="center"/>
    </xf>
    <xf numFmtId="0" fontId="33" fillId="5" borderId="13" xfId="0" applyFont="1" applyFill="1" applyBorder="1" applyAlignment="1" applyProtection="1">
      <alignment horizontal="center" vertical="top" wrapText="1"/>
      <protection locked="0"/>
    </xf>
    <xf numFmtId="0" fontId="33" fillId="0" borderId="0" xfId="0" applyFont="1" applyAlignment="1">
      <alignment horizontal="left" vertical="center"/>
    </xf>
    <xf numFmtId="0" fontId="33" fillId="0" borderId="0" xfId="0" quotePrefix="1" applyFont="1" applyAlignment="1">
      <alignment horizontal="left" vertical="center"/>
    </xf>
    <xf numFmtId="0" fontId="33" fillId="0" borderId="0" xfId="0" quotePrefix="1" applyFont="1" applyAlignment="1"/>
    <xf numFmtId="0" fontId="14" fillId="0" borderId="0" xfId="0" applyFont="1" applyAlignment="1">
      <alignment horizontal="left" vertical="center"/>
    </xf>
    <xf numFmtId="0" fontId="67" fillId="0" borderId="0" xfId="0" applyFont="1" applyAlignment="1">
      <alignment horizontal="center" vertical="center"/>
    </xf>
    <xf numFmtId="0" fontId="67" fillId="0" borderId="0" xfId="0" applyFont="1"/>
    <xf numFmtId="0" fontId="64" fillId="0" borderId="0" xfId="0" applyFont="1" applyAlignment="1">
      <alignment horizontal="left" vertical="center"/>
    </xf>
    <xf numFmtId="0" fontId="33" fillId="0" borderId="0" xfId="0" applyFont="1"/>
    <xf numFmtId="0" fontId="33" fillId="0" borderId="0" xfId="0" quotePrefix="1" applyFont="1"/>
    <xf numFmtId="166" fontId="3" fillId="0" borderId="1" xfId="0" applyNumberFormat="1" applyFont="1" applyBorder="1" applyAlignment="1">
      <alignment horizontal="center" vertical="center" wrapText="1"/>
    </xf>
    <xf numFmtId="0" fontId="71" fillId="0" borderId="0" xfId="0" applyFont="1"/>
    <xf numFmtId="165" fontId="39" fillId="0" borderId="59" xfId="0" applyNumberFormat="1" applyFont="1" applyBorder="1" applyAlignment="1">
      <alignment horizontal="center" vertical="center" wrapText="1"/>
    </xf>
    <xf numFmtId="166" fontId="39" fillId="0" borderId="1" xfId="0" applyNumberFormat="1" applyFont="1" applyBorder="1" applyAlignment="1">
      <alignment horizontal="center" vertical="center" wrapText="1"/>
    </xf>
    <xf numFmtId="166" fontId="39" fillId="0" borderId="26" xfId="0" applyNumberFormat="1" applyFont="1" applyBorder="1" applyAlignment="1">
      <alignment horizontal="center" vertical="center" wrapText="1"/>
    </xf>
    <xf numFmtId="166" fontId="39" fillId="0" borderId="60" xfId="0" applyNumberFormat="1" applyFont="1" applyBorder="1" applyAlignment="1">
      <alignment horizontal="center" vertical="center" wrapText="1"/>
    </xf>
    <xf numFmtId="166" fontId="39" fillId="0" borderId="61" xfId="0" applyNumberFormat="1" applyFont="1" applyBorder="1" applyAlignment="1">
      <alignment horizontal="center" vertical="center" wrapText="1"/>
    </xf>
    <xf numFmtId="165" fontId="23" fillId="10" borderId="1" xfId="0" applyNumberFormat="1" applyFont="1" applyFill="1" applyBorder="1" applyAlignment="1">
      <alignment horizontal="center" vertical="center" wrapText="1"/>
    </xf>
    <xf numFmtId="166" fontId="50" fillId="10" borderId="1" xfId="0" applyNumberFormat="1"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7" fillId="15" borderId="55" xfId="0" applyFont="1" applyFill="1" applyBorder="1" applyAlignment="1">
      <alignment vertical="center" wrapText="1"/>
    </xf>
    <xf numFmtId="0" fontId="56" fillId="15" borderId="55" xfId="0" applyFont="1" applyFill="1" applyBorder="1" applyAlignment="1">
      <alignment vertical="center" wrapText="1"/>
    </xf>
    <xf numFmtId="0" fontId="23" fillId="2" borderId="1" xfId="0" applyFont="1" applyFill="1" applyBorder="1" applyAlignment="1">
      <alignment horizontal="center" vertical="center" wrapText="1"/>
    </xf>
    <xf numFmtId="166" fontId="51" fillId="2" borderId="1" xfId="0" applyNumberFormat="1" applyFont="1" applyFill="1" applyBorder="1" applyAlignment="1">
      <alignment horizontal="center" vertical="center"/>
    </xf>
    <xf numFmtId="166" fontId="50" fillId="2" borderId="1" xfId="0" applyNumberFormat="1" applyFont="1" applyFill="1" applyBorder="1" applyAlignment="1">
      <alignment horizontal="center" vertical="center" wrapText="1"/>
    </xf>
    <xf numFmtId="9" fontId="17" fillId="0" borderId="3" xfId="1" applyFont="1" applyFill="1" applyBorder="1" applyAlignment="1">
      <alignment horizontal="center" vertical="center"/>
    </xf>
    <xf numFmtId="0" fontId="47" fillId="0" borderId="0" xfId="0" applyFont="1" applyAlignment="1">
      <alignment horizontal="left" vertical="center" wrapText="1"/>
    </xf>
    <xf numFmtId="0" fontId="17" fillId="14" borderId="32" xfId="0" applyFont="1" applyFill="1" applyBorder="1" applyAlignment="1">
      <alignment horizontal="center" vertical="center" wrapText="1"/>
    </xf>
    <xf numFmtId="0" fontId="1" fillId="0" borderId="1" xfId="0" applyFont="1" applyBorder="1" applyAlignment="1">
      <alignment horizontal="center" vertical="center" wrapText="1"/>
    </xf>
    <xf numFmtId="0" fontId="17" fillId="14" borderId="1" xfId="0" applyFont="1" applyFill="1" applyBorder="1" applyAlignment="1">
      <alignment horizontal="center" vertical="center" wrapText="1"/>
    </xf>
    <xf numFmtId="0" fontId="67" fillId="0" borderId="0" xfId="0" applyFont="1" applyAlignment="1">
      <alignment wrapText="1"/>
    </xf>
    <xf numFmtId="0" fontId="34" fillId="0" borderId="0" xfId="2"/>
    <xf numFmtId="0" fontId="76" fillId="0" borderId="0" xfId="2" applyFont="1" applyAlignment="1">
      <alignment vertical="center"/>
    </xf>
    <xf numFmtId="0" fontId="78" fillId="0" borderId="0" xfId="0" applyFont="1"/>
    <xf numFmtId="3" fontId="80" fillId="17" borderId="13" xfId="0" applyNumberFormat="1" applyFont="1" applyFill="1" applyBorder="1" applyAlignment="1" applyProtection="1">
      <alignment vertical="center"/>
      <protection locked="0"/>
    </xf>
    <xf numFmtId="0" fontId="80" fillId="17" borderId="16" xfId="0" applyFont="1" applyFill="1" applyBorder="1"/>
    <xf numFmtId="0" fontId="80" fillId="17" borderId="17" xfId="0" applyFont="1" applyFill="1" applyBorder="1"/>
    <xf numFmtId="0" fontId="47" fillId="0" borderId="0" xfId="0" applyFont="1" applyAlignment="1">
      <alignment horizontal="left" vertical="center" wrapText="1"/>
    </xf>
    <xf numFmtId="3" fontId="33" fillId="5" borderId="13" xfId="0" applyNumberFormat="1" applyFont="1" applyFill="1" applyBorder="1" applyAlignment="1" applyProtection="1">
      <alignment horizontal="center" vertical="center"/>
      <protection locked="0"/>
    </xf>
    <xf numFmtId="3" fontId="33" fillId="0" borderId="6" xfId="0" applyNumberFormat="1" applyFont="1" applyFill="1" applyBorder="1" applyAlignment="1" applyProtection="1">
      <alignment horizontal="center" vertical="center"/>
      <protection locked="0"/>
    </xf>
    <xf numFmtId="0" fontId="23" fillId="11"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166" fontId="0" fillId="0" borderId="0" xfId="0" applyNumberFormat="1"/>
    <xf numFmtId="166" fontId="14" fillId="0" borderId="0" xfId="0" applyNumberFormat="1" applyFont="1"/>
    <xf numFmtId="0" fontId="14" fillId="0" borderId="0" xfId="0" applyFont="1" applyAlignment="1">
      <alignment horizontal="center" vertical="center" wrapText="1"/>
    </xf>
    <xf numFmtId="169" fontId="0" fillId="0" borderId="0" xfId="3" applyNumberFormat="1" applyFont="1"/>
    <xf numFmtId="165" fontId="0" fillId="0" borderId="0" xfId="0" applyNumberFormat="1"/>
    <xf numFmtId="0" fontId="14" fillId="0" borderId="0" xfId="0" applyFont="1" applyAlignment="1">
      <alignment horizontal="center" vertical="center" wrapText="1"/>
    </xf>
    <xf numFmtId="0" fontId="0" fillId="0" borderId="0" xfId="0" applyAlignment="1">
      <alignment horizontal="left"/>
    </xf>
    <xf numFmtId="165" fontId="14" fillId="0" borderId="0" xfId="0" applyNumberFormat="1" applyFont="1"/>
    <xf numFmtId="168" fontId="1" fillId="6" borderId="58" xfId="0" applyNumberFormat="1" applyFont="1" applyFill="1" applyBorder="1" applyAlignment="1" applyProtection="1">
      <alignment horizontal="center" vertical="center"/>
      <protection locked="0"/>
    </xf>
    <xf numFmtId="0" fontId="1" fillId="0" borderId="0" xfId="0" applyFont="1"/>
    <xf numFmtId="166" fontId="1" fillId="6" borderId="19" xfId="0" applyNumberFormat="1" applyFont="1" applyFill="1" applyBorder="1" applyAlignment="1" applyProtection="1"/>
    <xf numFmtId="0" fontId="1" fillId="0" borderId="0" xfId="0" applyFont="1" applyBorder="1" applyAlignment="1">
      <alignment horizontal="center" vertical="center" wrapText="1"/>
    </xf>
    <xf numFmtId="0" fontId="1" fillId="6" borderId="0" xfId="0" applyFont="1" applyFill="1" applyBorder="1"/>
    <xf numFmtId="166" fontId="1" fillId="6" borderId="0" xfId="0" applyNumberFormat="1" applyFont="1" applyFill="1" applyBorder="1"/>
    <xf numFmtId="0" fontId="14" fillId="0" borderId="0" xfId="0" applyFont="1" applyAlignment="1">
      <alignment horizontal="right"/>
    </xf>
    <xf numFmtId="0" fontId="0" fillId="0" borderId="0" xfId="0" applyFill="1"/>
    <xf numFmtId="170" fontId="0" fillId="0" borderId="0" xfId="0" applyNumberFormat="1"/>
    <xf numFmtId="170" fontId="14" fillId="0" borderId="0" xfId="0" applyNumberFormat="1" applyFont="1"/>
    <xf numFmtId="0" fontId="14" fillId="9" borderId="0" xfId="0" applyFont="1" applyFill="1"/>
    <xf numFmtId="0" fontId="0" fillId="9" borderId="0" xfId="0" applyFill="1"/>
    <xf numFmtId="0" fontId="0" fillId="9" borderId="0" xfId="0" applyFill="1" applyAlignment="1">
      <alignment vertical="center"/>
    </xf>
    <xf numFmtId="0" fontId="0" fillId="9" borderId="0" xfId="0" applyFill="1" applyAlignment="1">
      <alignment horizontal="right"/>
    </xf>
    <xf numFmtId="165" fontId="0" fillId="9" borderId="0" xfId="0" applyNumberFormat="1" applyFill="1"/>
    <xf numFmtId="165" fontId="14" fillId="9" borderId="0" xfId="0" applyNumberFormat="1" applyFont="1" applyFill="1"/>
    <xf numFmtId="0" fontId="14" fillId="9" borderId="0" xfId="0" applyFont="1" applyFill="1" applyAlignment="1">
      <alignment vertical="top"/>
    </xf>
    <xf numFmtId="0" fontId="14" fillId="9" borderId="0" xfId="0" applyFont="1" applyFill="1" applyAlignment="1">
      <alignment horizontal="right"/>
    </xf>
    <xf numFmtId="3" fontId="47" fillId="0" borderId="0" xfId="0" applyNumberFormat="1" applyFont="1" applyFill="1"/>
    <xf numFmtId="0" fontId="47" fillId="0" borderId="0" xfId="0" quotePrefix="1" applyFont="1"/>
    <xf numFmtId="171" fontId="0" fillId="0" borderId="0" xfId="0" applyNumberFormat="1"/>
    <xf numFmtId="172" fontId="0" fillId="0" borderId="0" xfId="0" applyNumberFormat="1"/>
    <xf numFmtId="0" fontId="47" fillId="0" borderId="0" xfId="0" applyFont="1" applyFill="1"/>
    <xf numFmtId="0" fontId="47" fillId="0" borderId="0" xfId="0" applyFont="1" applyAlignment="1">
      <alignment horizontal="center" vertical="center" wrapText="1"/>
    </xf>
    <xf numFmtId="172" fontId="59" fillId="0" borderId="0" xfId="0" applyNumberFormat="1" applyFont="1"/>
    <xf numFmtId="1" fontId="0" fillId="0" borderId="0" xfId="0" applyNumberFormat="1"/>
    <xf numFmtId="1" fontId="47" fillId="0" borderId="0" xfId="0" applyNumberFormat="1" applyFont="1"/>
    <xf numFmtId="165" fontId="14" fillId="9" borderId="0" xfId="0" applyNumberFormat="1" applyFont="1" applyFill="1" applyAlignment="1">
      <alignment vertical="center"/>
    </xf>
    <xf numFmtId="8" fontId="14" fillId="0" borderId="0" xfId="0" applyNumberFormat="1" applyFont="1"/>
    <xf numFmtId="0" fontId="14" fillId="0" borderId="0" xfId="0" applyFont="1" applyAlignment="1">
      <alignment horizontal="left"/>
    </xf>
    <xf numFmtId="0" fontId="14" fillId="0" borderId="1" xfId="0" applyFont="1" applyBorder="1"/>
    <xf numFmtId="8" fontId="0" fillId="0" borderId="64" xfId="0" applyNumberFormat="1" applyBorder="1"/>
    <xf numFmtId="8" fontId="0" fillId="0" borderId="65" xfId="0" applyNumberFormat="1" applyBorder="1"/>
    <xf numFmtId="0" fontId="0" fillId="0" borderId="65" xfId="0" applyBorder="1"/>
    <xf numFmtId="0" fontId="47" fillId="0" borderId="0" xfId="0" applyFont="1" applyAlignment="1">
      <alignment horizontal="right"/>
    </xf>
    <xf numFmtId="0" fontId="0" fillId="0" borderId="0" xfId="0" applyAlignment="1">
      <alignment horizontal="right" vertical="center" wrapText="1"/>
    </xf>
    <xf numFmtId="0" fontId="47" fillId="0" borderId="0" xfId="0" quotePrefix="1" applyFont="1" applyAlignment="1">
      <alignment horizontal="left"/>
    </xf>
    <xf numFmtId="1" fontId="47" fillId="0" borderId="0" xfId="0" applyNumberFormat="1" applyFont="1" applyAlignment="1"/>
    <xf numFmtId="0" fontId="47" fillId="0" borderId="0" xfId="0" applyFont="1" applyAlignment="1"/>
    <xf numFmtId="0" fontId="33" fillId="5" borderId="13" xfId="0" applyFont="1" applyFill="1" applyBorder="1" applyAlignment="1" applyProtection="1">
      <alignment horizontal="center" vertical="center" wrapText="1"/>
      <protection locked="0"/>
    </xf>
    <xf numFmtId="0" fontId="33" fillId="0" borderId="0" xfId="0" applyFont="1" applyAlignment="1">
      <alignment vertical="center"/>
    </xf>
    <xf numFmtId="0" fontId="14" fillId="9" borderId="0" xfId="0" applyFont="1" applyFill="1" applyAlignment="1">
      <alignment horizontal="left" vertical="top"/>
    </xf>
    <xf numFmtId="169" fontId="0" fillId="0" borderId="0" xfId="0" applyNumberFormat="1"/>
    <xf numFmtId="166" fontId="14" fillId="0" borderId="0" xfId="0" applyNumberFormat="1" applyFont="1" applyAlignment="1">
      <alignment horizontal="center"/>
    </xf>
    <xf numFmtId="166" fontId="14" fillId="0" borderId="0" xfId="0" applyNumberFormat="1" applyFont="1" applyAlignment="1"/>
    <xf numFmtId="8" fontId="14" fillId="0" borderId="0" xfId="0" applyNumberFormat="1" applyFont="1" applyBorder="1" applyAlignment="1">
      <alignment horizontal="center"/>
    </xf>
    <xf numFmtId="0" fontId="14" fillId="9" borderId="0" xfId="0" applyFont="1" applyFill="1" applyAlignment="1">
      <alignment horizontal="left" vertical="top" wrapText="1"/>
    </xf>
    <xf numFmtId="0" fontId="14" fillId="0" borderId="0" xfId="0" applyFont="1" applyFill="1" applyAlignment="1">
      <alignment horizontal="left" vertical="top" wrapText="1"/>
    </xf>
    <xf numFmtId="165" fontId="0" fillId="0" borderId="0" xfId="0" applyNumberFormat="1" applyFont="1"/>
    <xf numFmtId="171" fontId="0" fillId="0" borderId="0" xfId="0" applyNumberFormat="1" applyFont="1"/>
    <xf numFmtId="165" fontId="0" fillId="0" borderId="0" xfId="0" applyNumberFormat="1" applyAlignment="1">
      <alignment horizontal="left" vertical="center" wrapText="1"/>
    </xf>
    <xf numFmtId="8" fontId="14" fillId="9" borderId="0" xfId="0" applyNumberFormat="1" applyFont="1" applyFill="1"/>
    <xf numFmtId="0" fontId="47" fillId="0" borderId="0" xfId="0" applyFont="1" applyAlignment="1">
      <alignment horizontal="right"/>
    </xf>
    <xf numFmtId="8" fontId="0" fillId="9" borderId="0" xfId="0" applyNumberFormat="1" applyFill="1"/>
    <xf numFmtId="0" fontId="14" fillId="0" borderId="0" xfId="0" applyFont="1" applyAlignment="1">
      <alignment vertical="center" wrapText="1"/>
    </xf>
    <xf numFmtId="0" fontId="0" fillId="0" borderId="0" xfId="0" applyAlignment="1"/>
    <xf numFmtId="0" fontId="47" fillId="0" borderId="0" xfId="0" applyFont="1" applyAlignment="1">
      <alignment horizontal="right" vertical="center"/>
    </xf>
    <xf numFmtId="1" fontId="47" fillId="0" borderId="0" xfId="0" applyNumberFormat="1" applyFont="1" applyAlignment="1">
      <alignment horizontal="center" vertical="center" wrapText="1"/>
    </xf>
    <xf numFmtId="1" fontId="47" fillId="0" borderId="0" xfId="0" applyNumberFormat="1" applyFont="1" applyAlignment="1">
      <alignment horizontal="center"/>
    </xf>
    <xf numFmtId="0" fontId="77" fillId="0" borderId="0" xfId="0" applyFont="1" applyFill="1" applyAlignment="1">
      <alignment horizontal="left" vertical="top" wrapText="1"/>
    </xf>
    <xf numFmtId="0" fontId="14" fillId="0" borderId="0" xfId="0" applyFont="1" applyAlignment="1">
      <alignment vertical="center"/>
    </xf>
    <xf numFmtId="8" fontId="77" fillId="9" borderId="0" xfId="0" applyNumberFormat="1" applyFont="1" applyFill="1"/>
    <xf numFmtId="0" fontId="14" fillId="9" borderId="0" xfId="0" applyFont="1" applyFill="1" applyAlignment="1">
      <alignment horizontal="center" vertical="center" wrapText="1"/>
    </xf>
    <xf numFmtId="21" fontId="0" fillId="0" borderId="0" xfId="0" applyNumberFormat="1"/>
    <xf numFmtId="10" fontId="47" fillId="0" borderId="0" xfId="0" applyNumberFormat="1" applyFont="1"/>
    <xf numFmtId="9" fontId="47" fillId="0" borderId="0" xfId="0" applyNumberFormat="1" applyFont="1"/>
    <xf numFmtId="3" fontId="33" fillId="5" borderId="30" xfId="0" applyNumberFormat="1" applyFont="1" applyFill="1" applyBorder="1" applyAlignment="1" applyProtection="1">
      <alignment horizontal="center" vertical="center"/>
      <protection locked="0"/>
    </xf>
    <xf numFmtId="3" fontId="33" fillId="0" borderId="0" xfId="0" applyNumberFormat="1" applyFont="1" applyFill="1" applyBorder="1" applyAlignment="1" applyProtection="1">
      <alignment horizontal="center" vertical="center"/>
      <protection locked="0"/>
    </xf>
    <xf numFmtId="0" fontId="47" fillId="0" borderId="0" xfId="0" applyFont="1" applyAlignment="1">
      <alignment horizontal="left" vertical="center" wrapText="1"/>
    </xf>
    <xf numFmtId="0" fontId="47" fillId="0" borderId="0" xfId="0" applyFont="1" applyAlignment="1">
      <alignment horizontal="right"/>
    </xf>
    <xf numFmtId="0" fontId="14" fillId="9" borderId="0" xfId="0" applyFont="1" applyFill="1" applyAlignment="1">
      <alignment horizontal="left" vertical="top" wrapText="1"/>
    </xf>
    <xf numFmtId="166" fontId="14" fillId="0" borderId="0" xfId="0" applyNumberFormat="1" applyFont="1" applyAlignment="1">
      <alignment horizontal="center"/>
    </xf>
    <xf numFmtId="0" fontId="0" fillId="0" borderId="0" xfId="0" applyAlignment="1">
      <alignment horizontal="left"/>
    </xf>
    <xf numFmtId="168" fontId="1" fillId="6" borderId="1" xfId="0" applyNumberFormat="1" applyFont="1" applyFill="1" applyBorder="1" applyAlignment="1" applyProtection="1">
      <alignment horizontal="center" vertical="center"/>
      <protection locked="0"/>
    </xf>
    <xf numFmtId="0" fontId="0" fillId="0" borderId="0" xfId="0" applyAlignment="1">
      <alignment horizontal="center"/>
    </xf>
    <xf numFmtId="0" fontId="14" fillId="0" borderId="0" xfId="0" applyFont="1" applyAlignment="1">
      <alignment horizontal="center" vertical="center"/>
    </xf>
    <xf numFmtId="6" fontId="0" fillId="0" borderId="0" xfId="0" applyNumberFormat="1" applyFont="1"/>
    <xf numFmtId="0" fontId="0" fillId="0" borderId="0" xfId="0" applyFont="1"/>
    <xf numFmtId="0" fontId="47" fillId="0" borderId="0" xfId="0" applyFont="1" applyAlignment="1">
      <alignment horizontal="left" vertical="center"/>
    </xf>
    <xf numFmtId="0" fontId="14" fillId="9" borderId="0" xfId="0" applyFont="1" applyFill="1" applyAlignment="1">
      <alignment horizontal="left" vertical="center" wrapText="1"/>
    </xf>
    <xf numFmtId="3" fontId="47" fillId="0" borderId="0" xfId="0" applyNumberFormat="1" applyFont="1" applyAlignment="1">
      <alignment vertical="center"/>
    </xf>
    <xf numFmtId="166" fontId="14" fillId="0" borderId="0" xfId="0" applyNumberFormat="1" applyFont="1" applyAlignment="1">
      <alignment vertical="center"/>
    </xf>
    <xf numFmtId="165" fontId="14" fillId="0" borderId="0" xfId="0" applyNumberFormat="1" applyFont="1" applyAlignment="1">
      <alignment vertical="center"/>
    </xf>
    <xf numFmtId="166" fontId="83" fillId="0" borderId="65" xfId="0" applyNumberFormat="1" applyFont="1" applyFill="1" applyBorder="1" applyAlignment="1">
      <alignment horizontal="center" vertical="center" wrapText="1"/>
    </xf>
    <xf numFmtId="166" fontId="71" fillId="0" borderId="27" xfId="0" applyNumberFormat="1" applyFont="1" applyFill="1" applyBorder="1" applyAlignment="1">
      <alignment horizontal="left" vertical="center" wrapText="1"/>
    </xf>
    <xf numFmtId="166" fontId="83" fillId="0" borderId="1" xfId="0" applyNumberFormat="1" applyFont="1" applyBorder="1" applyAlignment="1">
      <alignment horizontal="center" vertical="center" wrapText="1"/>
    </xf>
    <xf numFmtId="166" fontId="71" fillId="0" borderId="1" xfId="0" applyNumberFormat="1" applyFont="1" applyFill="1" applyBorder="1" applyAlignment="1">
      <alignment horizontal="left" vertical="center" wrapText="1"/>
    </xf>
    <xf numFmtId="8" fontId="0" fillId="0" borderId="0" xfId="0" applyNumberFormat="1" applyFont="1"/>
    <xf numFmtId="3" fontId="0" fillId="0" borderId="0" xfId="0" applyNumberFormat="1" applyFont="1" applyAlignment="1"/>
    <xf numFmtId="1" fontId="0" fillId="0" borderId="0" xfId="0" applyNumberFormat="1" applyFont="1" applyAlignment="1"/>
    <xf numFmtId="6" fontId="14" fillId="0" borderId="0" xfId="0" applyNumberFormat="1" applyFont="1"/>
    <xf numFmtId="166" fontId="39" fillId="0" borderId="65" xfId="0" applyNumberFormat="1" applyFont="1" applyBorder="1" applyAlignment="1">
      <alignment horizontal="center" vertical="center" wrapText="1"/>
    </xf>
    <xf numFmtId="166" fontId="50" fillId="2" borderId="28" xfId="0" applyNumberFormat="1" applyFont="1" applyFill="1" applyBorder="1" applyAlignment="1">
      <alignment horizontal="center" vertical="center" wrapText="1"/>
    </xf>
    <xf numFmtId="6" fontId="14" fillId="0" borderId="0" xfId="0" applyNumberFormat="1" applyFont="1" applyFill="1"/>
    <xf numFmtId="1" fontId="0" fillId="0" borderId="0" xfId="0" applyNumberFormat="1" applyFont="1"/>
    <xf numFmtId="8" fontId="0" fillId="0" borderId="0" xfId="0" applyNumberFormat="1" applyFont="1" applyAlignment="1"/>
    <xf numFmtId="0" fontId="67" fillId="0" borderId="0" xfId="0" applyFont="1" applyAlignment="1">
      <alignment horizontal="left" vertical="center" wrapText="1"/>
    </xf>
    <xf numFmtId="0" fontId="47" fillId="0" borderId="0" xfId="0" applyFont="1" applyAlignment="1">
      <alignment horizontal="left" vertical="center" wrapText="1"/>
    </xf>
    <xf numFmtId="3" fontId="82" fillId="0" borderId="76" xfId="0" applyNumberFormat="1" applyFont="1" applyFill="1" applyBorder="1" applyAlignment="1" applyProtection="1">
      <alignment horizontal="center" vertical="center"/>
      <protection locked="0"/>
    </xf>
    <xf numFmtId="3" fontId="33" fillId="0" borderId="76" xfId="0" applyNumberFormat="1" applyFont="1" applyFill="1" applyBorder="1" applyAlignment="1" applyProtection="1">
      <alignment horizontal="center" vertical="center"/>
      <protection locked="0"/>
    </xf>
    <xf numFmtId="3" fontId="33" fillId="0" borderId="77" xfId="0" applyNumberFormat="1" applyFont="1" applyFill="1" applyBorder="1" applyAlignment="1" applyProtection="1">
      <alignment horizontal="center" vertical="center"/>
      <protection locked="0"/>
    </xf>
    <xf numFmtId="0" fontId="67" fillId="0" borderId="0" xfId="0" applyFont="1" applyAlignment="1">
      <alignment vertical="center"/>
    </xf>
    <xf numFmtId="0" fontId="34" fillId="0" borderId="0" xfId="2" applyFont="1"/>
    <xf numFmtId="0" fontId="0" fillId="0" borderId="0" xfId="0" applyFont="1" applyAlignment="1">
      <alignment vertical="center"/>
    </xf>
    <xf numFmtId="0" fontId="81" fillId="0" borderId="0" xfId="2" applyFont="1" applyFill="1" applyAlignment="1">
      <alignment vertical="center"/>
    </xf>
    <xf numFmtId="0" fontId="78" fillId="0" borderId="0" xfId="2" applyFont="1" applyFill="1" applyAlignment="1">
      <alignment vertical="center"/>
    </xf>
    <xf numFmtId="0" fontId="67" fillId="0" borderId="0" xfId="0" applyFont="1" applyFill="1" applyAlignment="1">
      <alignment vertical="center"/>
    </xf>
    <xf numFmtId="0" fontId="78" fillId="0" borderId="0" xfId="2" applyFont="1" applyFill="1" applyAlignment="1">
      <alignment horizontal="left" vertical="center" wrapText="1"/>
    </xf>
    <xf numFmtId="0" fontId="67" fillId="0" borderId="0" xfId="0" applyFont="1" applyFill="1" applyAlignment="1">
      <alignment horizontal="left" wrapText="1"/>
    </xf>
    <xf numFmtId="0" fontId="66" fillId="0" borderId="0" xfId="0" applyFont="1" applyAlignment="1">
      <alignment horizontal="left" vertical="center"/>
    </xf>
    <xf numFmtId="0" fontId="66" fillId="0" borderId="0" xfId="0" applyFont="1" applyAlignment="1">
      <alignment horizontal="left" vertical="top"/>
    </xf>
    <xf numFmtId="0" fontId="0" fillId="0" borderId="0" xfId="0" applyFont="1" applyProtection="1"/>
    <xf numFmtId="0" fontId="0" fillId="0" borderId="0" xfId="0" applyFont="1" applyAlignment="1" applyProtection="1">
      <alignment horizontal="left" vertical="center"/>
    </xf>
    <xf numFmtId="0" fontId="0" fillId="0" borderId="0" xfId="0" applyFont="1" applyAlignment="1" applyProtection="1">
      <alignment vertical="center"/>
    </xf>
    <xf numFmtId="0" fontId="0" fillId="0" borderId="0" xfId="0" applyFont="1" applyAlignment="1" applyProtection="1">
      <alignment vertical="top"/>
    </xf>
    <xf numFmtId="0" fontId="0" fillId="0" borderId="0" xfId="0" applyFont="1" applyAlignment="1">
      <alignment vertical="top"/>
    </xf>
    <xf numFmtId="0" fontId="33" fillId="0" borderId="0" xfId="0" applyFont="1" applyAlignment="1" applyProtection="1">
      <alignment horizontal="left" vertical="center"/>
    </xf>
    <xf numFmtId="0" fontId="33" fillId="0" borderId="0" xfId="0" applyFont="1" applyProtection="1"/>
    <xf numFmtId="0" fontId="33" fillId="0" borderId="0" xfId="0" quotePrefix="1" applyFont="1" applyAlignment="1" applyProtection="1">
      <alignment horizontal="left" vertical="center"/>
    </xf>
    <xf numFmtId="165" fontId="33" fillId="5" borderId="44" xfId="0" applyNumberFormat="1" applyFont="1" applyFill="1" applyBorder="1" applyAlignment="1" applyProtection="1">
      <alignment horizontal="left" vertical="top"/>
      <protection locked="0"/>
    </xf>
    <xf numFmtId="0" fontId="33" fillId="0" borderId="0" xfId="0" quotePrefix="1" applyFont="1" applyProtection="1"/>
    <xf numFmtId="0" fontId="33" fillId="0" borderId="0" xfId="0" applyFont="1" applyFill="1" applyBorder="1" applyAlignment="1" applyProtection="1">
      <alignment horizontal="left" vertical="center"/>
    </xf>
    <xf numFmtId="0" fontId="33" fillId="0" borderId="0" xfId="0" applyFont="1" applyAlignment="1" applyProtection="1">
      <alignment horizontal="center" vertical="center"/>
    </xf>
    <xf numFmtId="14" fontId="33" fillId="6" borderId="0" xfId="0" applyNumberFormat="1" applyFont="1" applyFill="1" applyBorder="1" applyAlignment="1" applyProtection="1">
      <alignment horizontal="center" vertical="center"/>
    </xf>
    <xf numFmtId="0" fontId="33" fillId="0" borderId="0" xfId="0" applyFont="1" applyAlignment="1" applyProtection="1">
      <alignment vertical="center"/>
    </xf>
    <xf numFmtId="0" fontId="87" fillId="0" borderId="0" xfId="0" applyFont="1" applyProtection="1"/>
    <xf numFmtId="0" fontId="88" fillId="0" borderId="0" xfId="0" applyFont="1" applyProtection="1"/>
    <xf numFmtId="0" fontId="33" fillId="0" borderId="0" xfId="0" applyFont="1" applyAlignment="1" applyProtection="1">
      <alignment vertical="top"/>
    </xf>
    <xf numFmtId="0" fontId="87" fillId="0" borderId="0" xfId="0" applyFont="1" applyAlignment="1">
      <alignment wrapText="1"/>
    </xf>
    <xf numFmtId="0" fontId="89" fillId="0" borderId="0" xfId="0" applyFont="1" applyAlignment="1">
      <alignment wrapText="1"/>
    </xf>
    <xf numFmtId="0" fontId="90" fillId="0" borderId="0" xfId="0" applyFont="1" applyAlignment="1">
      <alignment wrapText="1"/>
    </xf>
    <xf numFmtId="165" fontId="0" fillId="0" borderId="0" xfId="0" applyNumberFormat="1" applyFont="1" applyFill="1"/>
    <xf numFmtId="0" fontId="53" fillId="12" borderId="78" xfId="0" applyFont="1" applyFill="1" applyBorder="1" applyAlignment="1">
      <alignment horizontal="center" vertical="center"/>
    </xf>
    <xf numFmtId="0" fontId="53" fillId="12" borderId="52" xfId="0" applyFont="1" applyFill="1" applyBorder="1"/>
    <xf numFmtId="0" fontId="84" fillId="12" borderId="52" xfId="0" applyFont="1" applyFill="1" applyBorder="1"/>
    <xf numFmtId="0" fontId="53" fillId="12" borderId="53" xfId="0" applyFont="1" applyFill="1" applyBorder="1" applyAlignment="1">
      <alignment horizontal="left" vertical="center" wrapText="1"/>
    </xf>
    <xf numFmtId="167" fontId="14" fillId="13" borderId="81" xfId="0" applyNumberFormat="1" applyFont="1" applyFill="1" applyBorder="1"/>
    <xf numFmtId="0" fontId="14" fillId="13" borderId="80" xfId="0" applyFont="1" applyFill="1" applyBorder="1"/>
    <xf numFmtId="166" fontId="54" fillId="13" borderId="80" xfId="0" applyNumberFormat="1" applyFont="1" applyFill="1" applyBorder="1"/>
    <xf numFmtId="165" fontId="14" fillId="13" borderId="82" xfId="0" applyNumberFormat="1" applyFont="1" applyFill="1" applyBorder="1" applyAlignment="1">
      <alignment vertical="center" wrapText="1"/>
    </xf>
    <xf numFmtId="167" fontId="14" fillId="0" borderId="84" xfId="0" applyNumberFormat="1" applyFont="1" applyBorder="1"/>
    <xf numFmtId="0" fontId="14" fillId="0" borderId="84" xfId="0" applyFont="1" applyBorder="1"/>
    <xf numFmtId="166" fontId="54" fillId="0" borderId="84" xfId="0" applyNumberFormat="1" applyFont="1" applyBorder="1"/>
    <xf numFmtId="165" fontId="14" fillId="0" borderId="85" xfId="0" applyNumberFormat="1" applyFont="1" applyBorder="1"/>
    <xf numFmtId="167" fontId="14" fillId="13" borderId="86" xfId="0" applyNumberFormat="1" applyFont="1" applyFill="1" applyBorder="1"/>
    <xf numFmtId="0" fontId="14" fillId="13" borderId="84" xfId="0" applyFont="1" applyFill="1" applyBorder="1"/>
    <xf numFmtId="166" fontId="54" fillId="13" borderId="84" xfId="0" applyNumberFormat="1" applyFont="1" applyFill="1" applyBorder="1"/>
    <xf numFmtId="165" fontId="14" fillId="13" borderId="85" xfId="0" applyNumberFormat="1" applyFont="1" applyFill="1" applyBorder="1" applyAlignment="1">
      <alignment vertical="center" wrapText="1"/>
    </xf>
    <xf numFmtId="167" fontId="14" fillId="13" borderId="83" xfId="0" applyNumberFormat="1" applyFont="1" applyFill="1" applyBorder="1" applyAlignment="1">
      <alignment horizontal="right"/>
    </xf>
    <xf numFmtId="167" fontId="14" fillId="13" borderId="84" xfId="0" applyNumberFormat="1" applyFont="1" applyFill="1" applyBorder="1" applyAlignment="1">
      <alignment horizontal="right"/>
    </xf>
    <xf numFmtId="0" fontId="0" fillId="0" borderId="84" xfId="0" applyBorder="1"/>
    <xf numFmtId="0" fontId="14" fillId="0" borderId="84" xfId="0" applyFont="1" applyFill="1" applyBorder="1" applyAlignment="1">
      <alignment horizontal="right"/>
    </xf>
    <xf numFmtId="165" fontId="14" fillId="0" borderId="85" xfId="0" applyNumberFormat="1" applyFont="1" applyBorder="1" applyAlignment="1">
      <alignment vertical="center" wrapText="1"/>
    </xf>
    <xf numFmtId="165" fontId="53" fillId="14" borderId="89" xfId="0" applyNumberFormat="1" applyFont="1" applyFill="1" applyBorder="1" applyAlignment="1">
      <alignment vertical="center" wrapText="1"/>
    </xf>
    <xf numFmtId="8" fontId="47" fillId="0" borderId="0" xfId="0" applyNumberFormat="1" applyFont="1" applyAlignment="1">
      <alignment horizontal="left" vertical="center" wrapText="1"/>
    </xf>
    <xf numFmtId="166" fontId="39" fillId="5" borderId="26" xfId="0" applyNumberFormat="1" applyFont="1" applyFill="1" applyBorder="1" applyAlignment="1">
      <alignment horizontal="center" vertical="center" wrapText="1"/>
    </xf>
    <xf numFmtId="166" fontId="39" fillId="5" borderId="28" xfId="0" applyNumberFormat="1" applyFont="1" applyFill="1" applyBorder="1" applyAlignment="1">
      <alignment horizontal="center" vertical="center" wrapText="1"/>
    </xf>
    <xf numFmtId="166" fontId="39" fillId="5" borderId="1" xfId="0" applyNumberFormat="1"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166" fontId="1" fillId="0" borderId="1" xfId="0" applyNumberFormat="1" applyFont="1" applyBorder="1" applyAlignment="1">
      <alignment horizontal="center" vertical="center"/>
    </xf>
    <xf numFmtId="166" fontId="1" fillId="5" borderId="13" xfId="0" applyNumberFormat="1" applyFont="1" applyFill="1" applyBorder="1" applyAlignment="1" applyProtection="1">
      <alignment horizontal="left" vertical="top" wrapText="1"/>
      <protection locked="0"/>
    </xf>
    <xf numFmtId="166" fontId="1" fillId="0" borderId="1" xfId="0" applyNumberFormat="1" applyFont="1" applyFill="1" applyBorder="1" applyAlignment="1">
      <alignment horizontal="center" vertical="center"/>
    </xf>
    <xf numFmtId="166" fontId="1" fillId="0" borderId="90" xfId="0" applyNumberFormat="1" applyFont="1" applyFill="1" applyBorder="1" applyAlignment="1" applyProtection="1">
      <alignment horizontal="center" vertical="top" wrapText="1"/>
      <protection locked="0"/>
    </xf>
    <xf numFmtId="165" fontId="3" fillId="0" borderId="5" xfId="0" applyNumberFormat="1" applyFont="1" applyBorder="1" applyAlignment="1">
      <alignment horizontal="center" vertical="center" wrapText="1"/>
    </xf>
    <xf numFmtId="165" fontId="1" fillId="0" borderId="67" xfId="0" applyNumberFormat="1" applyFont="1" applyBorder="1" applyAlignment="1">
      <alignment horizontal="center" vertical="center" wrapText="1"/>
    </xf>
    <xf numFmtId="0" fontId="1" fillId="5" borderId="44" xfId="0" applyFont="1" applyFill="1" applyBorder="1" applyAlignment="1" applyProtection="1">
      <alignment horizontal="center" vertical="center" wrapText="1"/>
      <protection locked="0"/>
    </xf>
    <xf numFmtId="166" fontId="50" fillId="10" borderId="28" xfId="0" applyNumberFormat="1" applyFont="1" applyFill="1" applyBorder="1" applyAlignment="1">
      <alignment horizontal="center" vertical="center" wrapText="1"/>
    </xf>
    <xf numFmtId="166" fontId="3" fillId="0" borderId="76" xfId="0" applyNumberFormat="1" applyFont="1" applyFill="1" applyBorder="1" applyAlignment="1" applyProtection="1">
      <alignment horizontal="center" vertical="center" wrapText="1"/>
      <protection locked="0"/>
    </xf>
    <xf numFmtId="166" fontId="39"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50" fillId="9" borderId="28" xfId="0" applyNumberFormat="1" applyFont="1" applyFill="1" applyBorder="1" applyAlignment="1">
      <alignment horizontal="center" vertical="center"/>
    </xf>
    <xf numFmtId="166" fontId="50" fillId="9" borderId="1" xfId="0" applyNumberFormat="1" applyFont="1" applyFill="1" applyBorder="1" applyAlignment="1">
      <alignment horizontal="center" vertical="center"/>
    </xf>
    <xf numFmtId="0" fontId="33" fillId="5" borderId="13" xfId="0" applyFont="1" applyFill="1" applyBorder="1" applyAlignment="1" applyProtection="1">
      <alignment horizontal="left" vertical="top"/>
      <protection locked="0"/>
    </xf>
    <xf numFmtId="0" fontId="1" fillId="5" borderId="13" xfId="0" applyFont="1" applyFill="1" applyBorder="1" applyAlignment="1" applyProtection="1">
      <alignment horizontal="left" vertical="center" wrapText="1"/>
      <protection locked="0"/>
    </xf>
    <xf numFmtId="0" fontId="1" fillId="5" borderId="15"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left" vertical="center" wrapText="1"/>
      <protection locked="0"/>
    </xf>
    <xf numFmtId="0" fontId="16" fillId="0" borderId="0" xfId="0" applyFont="1" applyAlignment="1">
      <alignment vertical="center"/>
    </xf>
    <xf numFmtId="3" fontId="80" fillId="17" borderId="15" xfId="0" applyNumberFormat="1" applyFont="1" applyFill="1" applyBorder="1" applyAlignment="1" applyProtection="1">
      <alignment vertical="center"/>
      <protection locked="0"/>
    </xf>
    <xf numFmtId="3" fontId="80" fillId="17" borderId="16" xfId="0" applyNumberFormat="1" applyFont="1" applyFill="1" applyBorder="1" applyAlignment="1" applyProtection="1">
      <alignment vertical="center"/>
      <protection locked="0"/>
    </xf>
    <xf numFmtId="0" fontId="15" fillId="5" borderId="17" xfId="0" applyFont="1" applyFill="1" applyBorder="1"/>
    <xf numFmtId="0" fontId="3" fillId="5" borderId="30"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166" fontId="3" fillId="5" borderId="13" xfId="0" applyNumberFormat="1" applyFont="1" applyFill="1" applyBorder="1" applyAlignment="1" applyProtection="1">
      <alignment horizontal="left" vertical="center" wrapText="1"/>
      <protection locked="0"/>
    </xf>
    <xf numFmtId="0" fontId="80" fillId="0" borderId="21" xfId="0" applyFont="1" applyFill="1" applyBorder="1"/>
    <xf numFmtId="0" fontId="15" fillId="0" borderId="0" xfId="0" applyFont="1" applyFill="1" applyBorder="1"/>
    <xf numFmtId="0" fontId="15" fillId="0" borderId="21" xfId="0" applyFont="1" applyFill="1" applyBorder="1"/>
    <xf numFmtId="0" fontId="67" fillId="0" borderId="0" xfId="0" applyFont="1" applyFill="1" applyAlignment="1">
      <alignment horizontal="left" vertical="top" wrapText="1"/>
    </xf>
    <xf numFmtId="0" fontId="77" fillId="0" borderId="0" xfId="0" applyFont="1" applyAlignment="1">
      <alignment horizontal="left" vertical="center"/>
    </xf>
    <xf numFmtId="0" fontId="78" fillId="0" borderId="0" xfId="0" applyFont="1" applyAlignment="1" applyProtection="1">
      <alignment horizontal="left" wrapText="1"/>
    </xf>
    <xf numFmtId="0" fontId="68" fillId="10" borderId="0" xfId="0" applyFont="1" applyFill="1" applyAlignment="1">
      <alignment horizontal="center" vertical="center"/>
    </xf>
    <xf numFmtId="0" fontId="69" fillId="10" borderId="0" xfId="0" applyFont="1" applyFill="1" applyAlignment="1">
      <alignment horizontal="center" vertical="center" wrapText="1"/>
    </xf>
    <xf numFmtId="0" fontId="67" fillId="0" borderId="0" xfId="0" applyFont="1" applyAlignment="1">
      <alignment horizontal="left" vertical="center" wrapText="1"/>
    </xf>
    <xf numFmtId="0" fontId="67" fillId="0" borderId="0" xfId="0" applyFont="1" applyFill="1" applyAlignment="1">
      <alignment horizontal="left" vertical="center" wrapText="1"/>
    </xf>
    <xf numFmtId="0" fontId="78" fillId="0" borderId="0" xfId="2" applyFont="1" applyFill="1" applyAlignment="1">
      <alignment horizontal="left" vertical="center" wrapText="1"/>
    </xf>
    <xf numFmtId="0" fontId="14" fillId="0" borderId="0" xfId="0" applyFont="1" applyBorder="1" applyAlignment="1">
      <alignment horizontal="center" vertical="center" wrapText="1"/>
    </xf>
    <xf numFmtId="0" fontId="14" fillId="0" borderId="0" xfId="0" applyFont="1" applyAlignment="1">
      <alignment horizontal="center"/>
    </xf>
    <xf numFmtId="0" fontId="33" fillId="0" borderId="6" xfId="0" applyFont="1" applyFill="1" applyBorder="1" applyAlignment="1" applyProtection="1">
      <alignment horizontal="left" vertical="top"/>
      <protection locked="0"/>
    </xf>
    <xf numFmtId="0" fontId="33" fillId="0" borderId="7" xfId="0" applyFont="1" applyFill="1" applyBorder="1" applyAlignment="1" applyProtection="1">
      <alignment horizontal="left" vertical="top"/>
      <protection locked="0"/>
    </xf>
    <xf numFmtId="0" fontId="33" fillId="5" borderId="13" xfId="0" applyFont="1" applyFill="1" applyBorder="1" applyAlignment="1" applyProtection="1">
      <alignment horizontal="left" vertical="top"/>
      <protection locked="0"/>
    </xf>
    <xf numFmtId="0" fontId="33" fillId="5" borderId="0" xfId="0" applyFont="1" applyFill="1" applyBorder="1" applyAlignment="1" applyProtection="1">
      <alignment horizontal="left" vertical="top" wrapText="1"/>
      <protection locked="0"/>
    </xf>
    <xf numFmtId="0" fontId="47" fillId="0" borderId="0" xfId="0" applyFont="1" applyAlignment="1">
      <alignment horizontal="left" vertical="center" wrapText="1"/>
    </xf>
    <xf numFmtId="0" fontId="0" fillId="0" borderId="0" xfId="0" applyAlignment="1">
      <alignment horizontal="right" vertical="center" wrapText="1"/>
    </xf>
    <xf numFmtId="6" fontId="0" fillId="0" borderId="0" xfId="0" applyNumberFormat="1" applyAlignment="1">
      <alignment horizontal="right" vertical="center"/>
    </xf>
    <xf numFmtId="0" fontId="14" fillId="5" borderId="1" xfId="0" applyFont="1" applyFill="1" applyBorder="1" applyAlignment="1">
      <alignment horizontal="center" vertical="center"/>
    </xf>
    <xf numFmtId="0" fontId="14" fillId="5" borderId="2" xfId="0" applyFont="1" applyFill="1" applyBorder="1" applyAlignment="1">
      <alignment horizontal="left" vertical="center"/>
    </xf>
    <xf numFmtId="0" fontId="14" fillId="5" borderId="3" xfId="0" applyFont="1" applyFill="1" applyBorder="1" applyAlignment="1">
      <alignment horizontal="left" vertical="center"/>
    </xf>
    <xf numFmtId="0" fontId="14" fillId="5" borderId="4" xfId="0" applyFont="1" applyFill="1" applyBorder="1" applyAlignment="1">
      <alignment horizontal="left" vertical="center"/>
    </xf>
    <xf numFmtId="0" fontId="33" fillId="5" borderId="15" xfId="0" applyFont="1" applyFill="1" applyBorder="1" applyAlignment="1" applyProtection="1">
      <alignment horizontal="center" vertical="top" wrapText="1"/>
      <protection locked="0"/>
    </xf>
    <xf numFmtId="0" fontId="33" fillId="5" borderId="16" xfId="0" applyFont="1" applyFill="1" applyBorder="1" applyAlignment="1" applyProtection="1">
      <alignment horizontal="center" vertical="top" wrapText="1"/>
      <protection locked="0"/>
    </xf>
    <xf numFmtId="0" fontId="33" fillId="5" borderId="17" xfId="0" applyFont="1" applyFill="1" applyBorder="1" applyAlignment="1" applyProtection="1">
      <alignment horizontal="center" vertical="top" wrapText="1"/>
      <protection locked="0"/>
    </xf>
    <xf numFmtId="0" fontId="62" fillId="9" borderId="5" xfId="0" applyFont="1" applyFill="1" applyBorder="1" applyAlignment="1">
      <alignment horizontal="center" vertical="center"/>
    </xf>
    <xf numFmtId="0" fontId="62" fillId="9" borderId="6" xfId="0" applyFont="1" applyFill="1" applyBorder="1" applyAlignment="1">
      <alignment horizontal="center" vertical="center"/>
    </xf>
    <xf numFmtId="0" fontId="62" fillId="9" borderId="7" xfId="0" applyFont="1" applyFill="1" applyBorder="1" applyAlignment="1">
      <alignment horizontal="center" vertical="center"/>
    </xf>
    <xf numFmtId="0" fontId="63" fillId="9" borderId="9" xfId="0" applyFont="1" applyFill="1" applyBorder="1" applyAlignment="1">
      <alignment horizontal="center" vertical="center"/>
    </xf>
    <xf numFmtId="0" fontId="63" fillId="9" borderId="10" xfId="0" applyFont="1" applyFill="1" applyBorder="1" applyAlignment="1">
      <alignment horizontal="center" vertical="center"/>
    </xf>
    <xf numFmtId="0" fontId="63" fillId="9" borderId="11" xfId="0" applyFont="1" applyFill="1" applyBorder="1" applyAlignment="1">
      <alignment horizontal="center" vertical="center"/>
    </xf>
    <xf numFmtId="0" fontId="33" fillId="5" borderId="15" xfId="0" applyFont="1" applyFill="1" applyBorder="1" applyAlignment="1" applyProtection="1">
      <alignment horizontal="left" vertical="top" wrapText="1"/>
      <protection locked="0"/>
    </xf>
    <xf numFmtId="0" fontId="33" fillId="5" borderId="16" xfId="0" applyFont="1" applyFill="1" applyBorder="1" applyAlignment="1" applyProtection="1">
      <alignment horizontal="left" vertical="top" wrapText="1"/>
      <protection locked="0"/>
    </xf>
    <xf numFmtId="0" fontId="33" fillId="5" borderId="17" xfId="0" applyFont="1" applyFill="1" applyBorder="1" applyAlignment="1" applyProtection="1">
      <alignment horizontal="left" vertical="top" wrapText="1"/>
      <protection locked="0"/>
    </xf>
    <xf numFmtId="1" fontId="33" fillId="5" borderId="15" xfId="0" applyNumberFormat="1" applyFont="1" applyFill="1" applyBorder="1" applyAlignment="1" applyProtection="1">
      <alignment horizontal="left" vertical="top" wrapText="1"/>
      <protection locked="0"/>
    </xf>
    <xf numFmtId="1" fontId="33" fillId="5" borderId="16" xfId="0" applyNumberFormat="1" applyFont="1" applyFill="1" applyBorder="1" applyAlignment="1" applyProtection="1">
      <alignment horizontal="left" vertical="top" wrapText="1"/>
      <protection locked="0"/>
    </xf>
    <xf numFmtId="1" fontId="33" fillId="5" borderId="17" xfId="0" applyNumberFormat="1" applyFont="1" applyFill="1" applyBorder="1" applyAlignment="1" applyProtection="1">
      <alignment horizontal="left" vertical="top" wrapText="1"/>
      <protection locked="0"/>
    </xf>
    <xf numFmtId="0" fontId="52" fillId="6" borderId="0" xfId="0" applyFont="1" applyFill="1" applyAlignment="1">
      <alignment horizontal="left" vertical="center"/>
    </xf>
    <xf numFmtId="0" fontId="66" fillId="2" borderId="0" xfId="0" applyFont="1" applyFill="1" applyAlignment="1">
      <alignment horizontal="center" vertical="center"/>
    </xf>
    <xf numFmtId="164" fontId="33" fillId="5" borderId="15" xfId="0" applyNumberFormat="1" applyFont="1" applyFill="1" applyBorder="1" applyAlignment="1" applyProtection="1">
      <alignment horizontal="left" vertical="top" wrapText="1"/>
      <protection locked="0"/>
    </xf>
    <xf numFmtId="164" fontId="33" fillId="5" borderId="17" xfId="0" applyNumberFormat="1" applyFont="1" applyFill="1" applyBorder="1" applyAlignment="1" applyProtection="1">
      <alignment horizontal="left" vertical="top" wrapText="1"/>
      <protection locked="0"/>
    </xf>
    <xf numFmtId="0" fontId="33" fillId="5" borderId="29" xfId="0" applyFont="1" applyFill="1" applyBorder="1" applyAlignment="1" applyProtection="1">
      <alignment horizontal="left" vertical="top" wrapText="1"/>
      <protection locked="0"/>
    </xf>
    <xf numFmtId="0" fontId="33" fillId="5" borderId="14" xfId="0" applyFont="1" applyFill="1" applyBorder="1" applyAlignment="1" applyProtection="1">
      <alignment horizontal="left" vertical="top" wrapText="1"/>
      <protection locked="0"/>
    </xf>
    <xf numFmtId="0" fontId="33" fillId="5" borderId="75" xfId="0" applyFont="1" applyFill="1" applyBorder="1" applyAlignment="1" applyProtection="1">
      <alignment horizontal="left" vertical="top" wrapText="1"/>
      <protection locked="0"/>
    </xf>
    <xf numFmtId="0" fontId="0" fillId="0" borderId="3"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59" fillId="14" borderId="2" xfId="0" applyFont="1" applyFill="1" applyBorder="1" applyAlignment="1">
      <alignment horizontal="center"/>
    </xf>
    <xf numFmtId="0" fontId="59" fillId="14" borderId="4" xfId="0" applyFont="1" applyFill="1" applyBorder="1" applyAlignment="1">
      <alignment horizontal="center"/>
    </xf>
    <xf numFmtId="3" fontId="82" fillId="5" borderId="15" xfId="0" applyNumberFormat="1" applyFont="1" applyFill="1" applyBorder="1" applyAlignment="1" applyProtection="1">
      <alignment horizontal="center" vertical="center"/>
      <protection locked="0"/>
    </xf>
    <xf numFmtId="3" fontId="82" fillId="5" borderId="17" xfId="0" applyNumberFormat="1" applyFont="1" applyFill="1" applyBorder="1" applyAlignment="1" applyProtection="1">
      <alignment horizontal="center" vertical="center"/>
      <protection locked="0"/>
    </xf>
    <xf numFmtId="0" fontId="14" fillId="0" borderId="0" xfId="0" applyFont="1" applyAlignment="1">
      <alignment horizontal="center" vertical="center" wrapText="1"/>
    </xf>
    <xf numFmtId="0" fontId="14" fillId="9" borderId="0" xfId="0" applyFont="1" applyFill="1" applyAlignment="1">
      <alignment horizontal="right" vertical="center" wrapText="1"/>
    </xf>
    <xf numFmtId="0" fontId="0" fillId="0" borderId="0" xfId="0" applyAlignment="1">
      <alignment horizontal="left"/>
    </xf>
    <xf numFmtId="0" fontId="14" fillId="9" borderId="0" xfId="0" applyFont="1" applyFill="1" applyAlignment="1">
      <alignment horizontal="left" vertical="top" wrapText="1"/>
    </xf>
    <xf numFmtId="166" fontId="0" fillId="0" borderId="0" xfId="0" applyNumberFormat="1" applyAlignment="1">
      <alignment horizontal="center"/>
    </xf>
    <xf numFmtId="166" fontId="14" fillId="0" borderId="0" xfId="0" applyNumberFormat="1" applyFont="1" applyAlignment="1">
      <alignment horizontal="center"/>
    </xf>
    <xf numFmtId="0" fontId="14" fillId="9" borderId="0" xfId="0" applyFont="1" applyFill="1" applyAlignment="1">
      <alignment horizontal="left" vertical="top"/>
    </xf>
    <xf numFmtId="1" fontId="47" fillId="0" borderId="0" xfId="0" quotePrefix="1" applyNumberFormat="1" applyFont="1" applyAlignment="1">
      <alignment horizontal="center" vertical="center"/>
    </xf>
    <xf numFmtId="0" fontId="47" fillId="0" borderId="0" xfId="0" quotePrefix="1"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vertical="center" wrapText="1"/>
    </xf>
    <xf numFmtId="0" fontId="0" fillId="0" borderId="65" xfId="0" applyBorder="1" applyAlignment="1">
      <alignment horizontal="center" vertical="center" wrapText="1"/>
    </xf>
    <xf numFmtId="0" fontId="0" fillId="0" borderId="64" xfId="0" applyBorder="1" applyAlignment="1">
      <alignment horizontal="center"/>
    </xf>
    <xf numFmtId="0" fontId="0" fillId="0" borderId="65" xfId="0" applyBorder="1" applyAlignment="1">
      <alignment horizontal="center"/>
    </xf>
    <xf numFmtId="0" fontId="14" fillId="0" borderId="1" xfId="0" applyFont="1" applyBorder="1" applyAlignment="1">
      <alignment horizontal="center"/>
    </xf>
    <xf numFmtId="165" fontId="0" fillId="0" borderId="65" xfId="0" applyNumberFormat="1" applyBorder="1" applyAlignment="1">
      <alignment horizontal="right" vertical="center"/>
    </xf>
    <xf numFmtId="0" fontId="0" fillId="0" borderId="0" xfId="0" applyAlignment="1">
      <alignment horizontal="left" vertical="center"/>
    </xf>
    <xf numFmtId="0" fontId="47" fillId="0" borderId="0" xfId="0" applyFont="1" applyAlignment="1">
      <alignment horizontal="right" vertical="center" wrapText="1"/>
    </xf>
    <xf numFmtId="0" fontId="47" fillId="0" borderId="0" xfId="0" applyFont="1" applyAlignment="1">
      <alignment horizontal="right"/>
    </xf>
    <xf numFmtId="0" fontId="36" fillId="9" borderId="5" xfId="0" applyFont="1" applyFill="1" applyBorder="1" applyAlignment="1">
      <alignment horizontal="center" vertical="center"/>
    </xf>
    <xf numFmtId="0" fontId="36" fillId="9" borderId="6" xfId="0" applyFont="1" applyFill="1" applyBorder="1" applyAlignment="1">
      <alignment horizontal="center" vertical="center"/>
    </xf>
    <xf numFmtId="0" fontId="36" fillId="9" borderId="7" xfId="0" applyFont="1" applyFill="1" applyBorder="1" applyAlignment="1">
      <alignment horizontal="center" vertical="center"/>
    </xf>
    <xf numFmtId="0" fontId="29" fillId="9" borderId="9" xfId="0" applyFont="1" applyFill="1" applyBorder="1" applyAlignment="1">
      <alignment horizontal="center" vertical="center"/>
    </xf>
    <xf numFmtId="0" fontId="29" fillId="9" borderId="10" xfId="0" applyFont="1" applyFill="1" applyBorder="1" applyAlignment="1">
      <alignment horizontal="center" vertical="center"/>
    </xf>
    <xf numFmtId="0" fontId="29" fillId="9" borderId="11" xfId="0" applyFont="1" applyFill="1" applyBorder="1" applyAlignment="1">
      <alignment horizontal="center" vertical="center"/>
    </xf>
    <xf numFmtId="0" fontId="14" fillId="0" borderId="0" xfId="0" applyFont="1" applyAlignment="1">
      <alignment horizontal="right" vertical="center" wrapText="1"/>
    </xf>
    <xf numFmtId="0" fontId="53" fillId="12" borderId="56" xfId="0" applyFont="1" applyFill="1" applyBorder="1" applyAlignment="1">
      <alignment horizontal="center" vertical="center"/>
    </xf>
    <xf numFmtId="0" fontId="53" fillId="12" borderId="57" xfId="0" applyFont="1" applyFill="1" applyBorder="1" applyAlignment="1">
      <alignment horizontal="center" vertical="center"/>
    </xf>
    <xf numFmtId="167" fontId="14" fillId="13" borderId="79" xfId="0" applyNumberFormat="1" applyFont="1" applyFill="1" applyBorder="1" applyAlignment="1">
      <alignment horizontal="right" vertical="top"/>
    </xf>
    <xf numFmtId="167" fontId="14" fillId="13" borderId="80" xfId="0" applyNumberFormat="1" applyFont="1" applyFill="1" applyBorder="1" applyAlignment="1">
      <alignment horizontal="right" vertical="top"/>
    </xf>
    <xf numFmtId="167" fontId="14" fillId="13" borderId="83" xfId="0" applyNumberFormat="1" applyFont="1" applyFill="1" applyBorder="1" applyAlignment="1">
      <alignment horizontal="right" vertical="top"/>
    </xf>
    <xf numFmtId="167" fontId="14" fillId="13" borderId="84" xfId="0" applyNumberFormat="1" applyFont="1" applyFill="1" applyBorder="1" applyAlignment="1">
      <alignment horizontal="right" vertical="top"/>
    </xf>
    <xf numFmtId="167" fontId="14" fillId="13" borderId="83" xfId="0" applyNumberFormat="1" applyFont="1" applyFill="1" applyBorder="1" applyAlignment="1">
      <alignment horizontal="right"/>
    </xf>
    <xf numFmtId="167" fontId="14" fillId="13" borderId="84" xfId="0" applyNumberFormat="1" applyFont="1" applyFill="1" applyBorder="1" applyAlignment="1">
      <alignment horizontal="right"/>
    </xf>
    <xf numFmtId="0" fontId="53" fillId="14" borderId="87" xfId="0" applyFont="1" applyFill="1" applyBorder="1" applyAlignment="1">
      <alignment horizontal="right"/>
    </xf>
    <xf numFmtId="0" fontId="53" fillId="14" borderId="88" xfId="0" applyFont="1" applyFill="1" applyBorder="1" applyAlignment="1">
      <alignment horizontal="right"/>
    </xf>
    <xf numFmtId="3" fontId="47" fillId="9" borderId="1" xfId="0" applyNumberFormat="1" applyFont="1" applyFill="1" applyBorder="1" applyAlignment="1">
      <alignment horizontal="center" wrapText="1"/>
    </xf>
    <xf numFmtId="3" fontId="47" fillId="9" borderId="1" xfId="0" applyNumberFormat="1" applyFont="1" applyFill="1" applyBorder="1" applyAlignment="1">
      <alignment horizontal="center" vertical="center" wrapText="1"/>
    </xf>
    <xf numFmtId="8" fontId="14" fillId="0" borderId="66" xfId="0" applyNumberFormat="1" applyFont="1" applyBorder="1" applyAlignment="1">
      <alignment horizontal="center"/>
    </xf>
    <xf numFmtId="8" fontId="0" fillId="0" borderId="65" xfId="0" applyNumberFormat="1" applyBorder="1" applyAlignment="1">
      <alignment horizontal="center"/>
    </xf>
    <xf numFmtId="0" fontId="0" fillId="0" borderId="0" xfId="0"/>
    <xf numFmtId="0" fontId="1" fillId="5" borderId="13" xfId="0" applyFont="1" applyFill="1" applyBorder="1" applyAlignment="1" applyProtection="1">
      <alignment horizontal="left" vertical="center" wrapText="1"/>
      <protection locked="0"/>
    </xf>
    <xf numFmtId="166" fontId="23" fillId="5" borderId="13" xfId="0" applyNumberFormat="1" applyFont="1" applyFill="1" applyBorder="1" applyAlignment="1" applyProtection="1">
      <alignment horizontal="center" vertical="center"/>
      <protection locked="0"/>
    </xf>
    <xf numFmtId="166" fontId="23" fillId="6" borderId="47" xfId="0" applyNumberFormat="1" applyFont="1" applyFill="1" applyBorder="1" applyAlignment="1" applyProtection="1">
      <alignment horizontal="center" vertical="center"/>
    </xf>
    <xf numFmtId="166" fontId="23" fillId="6" borderId="46" xfId="0" applyNumberFormat="1" applyFont="1" applyFill="1" applyBorder="1" applyAlignment="1" applyProtection="1">
      <alignment horizontal="center" vertical="center"/>
    </xf>
    <xf numFmtId="0" fontId="17" fillId="14" borderId="31" xfId="0" applyFont="1" applyFill="1" applyBorder="1" applyAlignment="1">
      <alignment horizontal="center" vertical="center"/>
    </xf>
    <xf numFmtId="0" fontId="17" fillId="14" borderId="32" xfId="0" applyFont="1" applyFill="1" applyBorder="1" applyAlignment="1">
      <alignment horizontal="center" vertical="center"/>
    </xf>
    <xf numFmtId="0" fontId="17" fillId="14" borderId="37" xfId="0" applyFont="1" applyFill="1" applyBorder="1" applyAlignment="1">
      <alignment horizontal="center" vertical="center"/>
    </xf>
    <xf numFmtId="0" fontId="17" fillId="14" borderId="31" xfId="0" applyFont="1" applyFill="1" applyBorder="1" applyAlignment="1">
      <alignment horizontal="center" vertical="center" wrapText="1"/>
    </xf>
    <xf numFmtId="0" fontId="17" fillId="14" borderId="32" xfId="0" applyFont="1" applyFill="1" applyBorder="1" applyAlignment="1">
      <alignment horizontal="center" vertical="center" wrapText="1"/>
    </xf>
    <xf numFmtId="0" fontId="17" fillId="14" borderId="50" xfId="0" applyFont="1" applyFill="1" applyBorder="1" applyAlignment="1">
      <alignment horizontal="center" vertical="center" wrapText="1"/>
    </xf>
    <xf numFmtId="0" fontId="17" fillId="14" borderId="51" xfId="0" applyFont="1" applyFill="1" applyBorder="1" applyAlignment="1">
      <alignment horizontal="center" vertical="center" wrapText="1"/>
    </xf>
    <xf numFmtId="166" fontId="23" fillId="5" borderId="15" xfId="0" applyNumberFormat="1" applyFont="1" applyFill="1" applyBorder="1" applyAlignment="1" applyProtection="1">
      <alignment horizontal="center" vertical="center"/>
      <protection locked="0"/>
    </xf>
    <xf numFmtId="166" fontId="23" fillId="5" borderId="17" xfId="0" applyNumberFormat="1" applyFont="1" applyFill="1" applyBorder="1" applyAlignment="1" applyProtection="1">
      <alignment horizontal="center" vertical="center"/>
      <protection locked="0"/>
    </xf>
    <xf numFmtId="166" fontId="23" fillId="6" borderId="48" xfId="0" applyNumberFormat="1" applyFont="1" applyFill="1" applyBorder="1" applyAlignment="1" applyProtection="1">
      <alignment horizontal="center" vertical="center"/>
    </xf>
    <xf numFmtId="166" fontId="23" fillId="6" borderId="49" xfId="0" applyNumberFormat="1" applyFont="1" applyFill="1" applyBorder="1" applyAlignment="1" applyProtection="1">
      <alignment horizontal="center" vertical="center"/>
    </xf>
    <xf numFmtId="0" fontId="1" fillId="5" borderId="15"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left" vertical="center" wrapText="1"/>
      <protection locked="0"/>
    </xf>
    <xf numFmtId="0" fontId="1" fillId="5" borderId="16"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166" fontId="23" fillId="6" borderId="62" xfId="0" applyNumberFormat="1" applyFont="1" applyFill="1" applyBorder="1" applyAlignment="1" applyProtection="1">
      <alignment horizontal="center"/>
    </xf>
    <xf numFmtId="166" fontId="23" fillId="6" borderId="63" xfId="0" applyNumberFormat="1" applyFont="1" applyFill="1" applyBorder="1" applyAlignment="1" applyProtection="1">
      <alignment horizontal="center"/>
    </xf>
    <xf numFmtId="0" fontId="23" fillId="0" borderId="1" xfId="0" applyFont="1" applyBorder="1" applyAlignment="1">
      <alignment horizontal="center" vertical="center" wrapText="1"/>
    </xf>
    <xf numFmtId="166" fontId="23" fillId="0" borderId="28" xfId="0" applyNumberFormat="1" applyFont="1" applyBorder="1" applyAlignment="1">
      <alignment horizontal="center" vertical="center" wrapText="1"/>
    </xf>
    <xf numFmtId="166" fontId="1" fillId="5" borderId="23" xfId="0" applyNumberFormat="1" applyFont="1" applyFill="1" applyBorder="1" applyAlignment="1" applyProtection="1">
      <alignment horizontal="center" vertical="center"/>
      <protection locked="0"/>
    </xf>
    <xf numFmtId="166" fontId="1" fillId="5" borderId="25" xfId="0" applyNumberFormat="1" applyFont="1" applyFill="1" applyBorder="1" applyAlignment="1" applyProtection="1">
      <alignment horizontal="center" vertical="center"/>
      <protection locked="0"/>
    </xf>
    <xf numFmtId="166" fontId="1" fillId="5" borderId="15" xfId="0" applyNumberFormat="1" applyFont="1" applyFill="1" applyBorder="1" applyAlignment="1" applyProtection="1">
      <alignment horizontal="center" vertical="center"/>
      <protection locked="0"/>
    </xf>
    <xf numFmtId="166" fontId="1" fillId="5" borderId="17" xfId="0" applyNumberFormat="1" applyFont="1" applyFill="1" applyBorder="1" applyAlignment="1" applyProtection="1">
      <alignment horizontal="center" vertical="center"/>
      <protection locked="0"/>
    </xf>
    <xf numFmtId="0" fontId="40" fillId="0" borderId="0" xfId="0" applyFont="1" applyAlignment="1">
      <alignment horizontal="left" vertical="center" wrapText="1"/>
    </xf>
    <xf numFmtId="0" fontId="17" fillId="14" borderId="1" xfId="0" applyFont="1" applyFill="1" applyBorder="1" applyAlignment="1">
      <alignment horizontal="center" vertical="center" wrapText="1"/>
    </xf>
    <xf numFmtId="166" fontId="23" fillId="0" borderId="45" xfId="0" applyNumberFormat="1" applyFont="1" applyBorder="1" applyAlignment="1">
      <alignment horizontal="center" vertical="center" wrapText="1"/>
    </xf>
    <xf numFmtId="0" fontId="51" fillId="14" borderId="50" xfId="0" applyFont="1" applyFill="1" applyBorder="1" applyAlignment="1">
      <alignment horizontal="center" vertical="center" wrapText="1"/>
    </xf>
    <xf numFmtId="0" fontId="51" fillId="14" borderId="51" xfId="0" applyFont="1" applyFill="1" applyBorder="1" applyAlignment="1">
      <alignment horizontal="center" vertical="center" wrapText="1"/>
    </xf>
    <xf numFmtId="166" fontId="23" fillId="6" borderId="2" xfId="0" applyNumberFormat="1" applyFont="1" applyFill="1" applyBorder="1" applyAlignment="1" applyProtection="1">
      <alignment horizontal="center"/>
    </xf>
    <xf numFmtId="166" fontId="23" fillId="6" borderId="4" xfId="0" applyNumberFormat="1" applyFont="1" applyFill="1" applyBorder="1" applyAlignment="1" applyProtection="1">
      <alignment horizontal="center"/>
    </xf>
    <xf numFmtId="0" fontId="1" fillId="5" borderId="15"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3" fillId="5" borderId="17" xfId="0" applyFont="1" applyFill="1" applyBorder="1" applyAlignment="1" applyProtection="1">
      <alignment horizontal="left" vertical="top" wrapText="1"/>
      <protection locked="0"/>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44" fillId="0" borderId="33"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35" xfId="0" applyFont="1" applyFill="1" applyBorder="1" applyAlignment="1">
      <alignment horizontal="center" vertical="center" wrapText="1"/>
    </xf>
    <xf numFmtId="0" fontId="1" fillId="0" borderId="67"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44" fillId="0" borderId="36" xfId="0" applyFont="1" applyFill="1" applyBorder="1" applyAlignment="1">
      <alignment horizontal="center" vertical="center" wrapText="1"/>
    </xf>
    <xf numFmtId="0" fontId="44" fillId="0" borderId="70" xfId="0" applyFont="1" applyFill="1" applyBorder="1" applyAlignment="1">
      <alignment horizontal="center" vertical="center" wrapText="1"/>
    </xf>
    <xf numFmtId="0" fontId="44" fillId="0" borderId="71" xfId="0" applyFont="1" applyFill="1" applyBorder="1" applyAlignment="1">
      <alignment horizontal="center" vertical="center" wrapText="1"/>
    </xf>
    <xf numFmtId="0" fontId="16" fillId="0" borderId="2" xfId="0" applyFont="1" applyBorder="1" applyAlignment="1">
      <alignment horizontal="left" vertical="center"/>
    </xf>
    <xf numFmtId="0" fontId="16" fillId="0" borderId="3" xfId="0" applyFont="1" applyBorder="1" applyAlignment="1">
      <alignment horizontal="left" vertical="center"/>
    </xf>
    <xf numFmtId="166" fontId="17" fillId="0" borderId="3" xfId="0" applyNumberFormat="1" applyFont="1" applyFill="1" applyBorder="1" applyAlignment="1">
      <alignment horizontal="center" vertical="center"/>
    </xf>
    <xf numFmtId="0" fontId="16" fillId="0" borderId="3" xfId="0" applyFont="1" applyBorder="1" applyAlignment="1">
      <alignment horizontal="center" vertical="center"/>
    </xf>
    <xf numFmtId="0" fontId="3" fillId="0" borderId="0" xfId="0" applyFont="1" applyAlignment="1">
      <alignment horizontal="left" vertical="top" wrapText="1"/>
    </xf>
    <xf numFmtId="0" fontId="3" fillId="5" borderId="15" xfId="0" applyFont="1" applyFill="1" applyBorder="1" applyAlignment="1" applyProtection="1">
      <alignment horizontal="left" vertical="top"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1" fillId="0" borderId="6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50" fillId="2" borderId="72" xfId="0" applyFont="1" applyFill="1" applyBorder="1" applyAlignment="1">
      <alignment horizontal="center" vertical="center" wrapText="1"/>
    </xf>
    <xf numFmtId="0" fontId="50" fillId="2" borderId="73" xfId="0" applyFont="1" applyFill="1" applyBorder="1" applyAlignment="1">
      <alignment horizontal="center" vertical="center" wrapText="1"/>
    </xf>
    <xf numFmtId="0" fontId="50" fillId="2" borderId="74" xfId="0" applyFont="1" applyFill="1" applyBorder="1" applyAlignment="1">
      <alignment horizontal="center" vertical="center" wrapText="1"/>
    </xf>
    <xf numFmtId="0" fontId="49" fillId="0" borderId="0" xfId="0" applyFont="1" applyAlignment="1">
      <alignment horizontal="left" wrapText="1"/>
    </xf>
    <xf numFmtId="0" fontId="50" fillId="2" borderId="28" xfId="0" applyFont="1" applyFill="1" applyBorder="1" applyAlignment="1">
      <alignment horizontal="center" vertical="center"/>
    </xf>
    <xf numFmtId="0" fontId="23" fillId="2"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6" fillId="5" borderId="18" xfId="0" applyFont="1" applyFill="1" applyBorder="1" applyAlignment="1" applyProtection="1">
      <alignment horizontal="left" vertical="top" wrapText="1"/>
      <protection locked="0"/>
    </xf>
    <xf numFmtId="0" fontId="16" fillId="5" borderId="19" xfId="0" applyFont="1" applyFill="1" applyBorder="1" applyAlignment="1" applyProtection="1">
      <alignment horizontal="left" vertical="top" wrapText="1"/>
      <protection locked="0"/>
    </xf>
    <xf numFmtId="0" fontId="16" fillId="5" borderId="20" xfId="0" applyFont="1" applyFill="1" applyBorder="1" applyAlignment="1" applyProtection="1">
      <alignment horizontal="left" vertical="top" wrapText="1"/>
      <protection locked="0"/>
    </xf>
    <xf numFmtId="0" fontId="16" fillId="5" borderId="21" xfId="0" applyFont="1" applyFill="1" applyBorder="1" applyAlignment="1" applyProtection="1">
      <alignment horizontal="left" vertical="top" wrapText="1"/>
      <protection locked="0"/>
    </xf>
    <xf numFmtId="0" fontId="16" fillId="5" borderId="0" xfId="0" applyFont="1" applyFill="1" applyBorder="1" applyAlignment="1" applyProtection="1">
      <alignment horizontal="left" vertical="top" wrapText="1"/>
      <protection locked="0"/>
    </xf>
    <xf numFmtId="0" fontId="16" fillId="5" borderId="22" xfId="0" applyFont="1" applyFill="1" applyBorder="1" applyAlignment="1" applyProtection="1">
      <alignment horizontal="left" vertical="top" wrapText="1"/>
      <protection locked="0"/>
    </xf>
    <xf numFmtId="0" fontId="16" fillId="5" borderId="23" xfId="0" applyFont="1" applyFill="1" applyBorder="1" applyAlignment="1" applyProtection="1">
      <alignment horizontal="left" vertical="top" wrapText="1"/>
      <protection locked="0"/>
    </xf>
    <xf numFmtId="0" fontId="16" fillId="5" borderId="24" xfId="0" applyFont="1" applyFill="1" applyBorder="1" applyAlignment="1" applyProtection="1">
      <alignment horizontal="left" vertical="top" wrapText="1"/>
      <protection locked="0"/>
    </xf>
    <xf numFmtId="0" fontId="16" fillId="5" borderId="25" xfId="0" applyFont="1" applyFill="1" applyBorder="1" applyAlignment="1" applyProtection="1">
      <alignment horizontal="left" vertical="top" wrapText="1"/>
      <protection locked="0"/>
    </xf>
    <xf numFmtId="0" fontId="23" fillId="11" borderId="2" xfId="0" applyFont="1" applyFill="1" applyBorder="1" applyAlignment="1">
      <alignment horizontal="center" vertical="center" wrapText="1"/>
    </xf>
    <xf numFmtId="0" fontId="23" fillId="11" borderId="3" xfId="0" applyFont="1" applyFill="1" applyBorder="1" applyAlignment="1">
      <alignment horizontal="center" vertical="center" wrapText="1"/>
    </xf>
    <xf numFmtId="0" fontId="92" fillId="0" borderId="0" xfId="0" applyFont="1" applyAlignment="1" applyProtection="1">
      <alignment horizontal="left" vertical="center" wrapText="1"/>
    </xf>
    <xf numFmtId="0" fontId="1" fillId="0" borderId="2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6" fillId="0" borderId="0" xfId="0" applyFont="1" applyAlignment="1">
      <alignment horizontal="left" vertical="top" wrapText="1"/>
    </xf>
    <xf numFmtId="0" fontId="23" fillId="10" borderId="1" xfId="0" applyFont="1" applyFill="1" applyBorder="1" applyAlignment="1">
      <alignment horizontal="center" vertical="center" wrapText="1"/>
    </xf>
    <xf numFmtId="0" fontId="23" fillId="9" borderId="27" xfId="0" applyFont="1" applyFill="1" applyBorder="1" applyAlignment="1">
      <alignment horizontal="center" vertical="center" wrapText="1"/>
    </xf>
    <xf numFmtId="0" fontId="23" fillId="9" borderId="9" xfId="0" applyFont="1" applyFill="1" applyBorder="1" applyAlignment="1">
      <alignment horizontal="center" vertical="center" wrapText="1"/>
    </xf>
    <xf numFmtId="0" fontId="23" fillId="9" borderId="6" xfId="0" applyFont="1" applyFill="1" applyBorder="1" applyAlignment="1">
      <alignment horizontal="center" vertical="center"/>
    </xf>
    <xf numFmtId="0" fontId="23" fillId="9" borderId="7" xfId="0" applyFont="1" applyFill="1" applyBorder="1" applyAlignment="1">
      <alignment horizontal="center" vertical="center"/>
    </xf>
    <xf numFmtId="0" fontId="23" fillId="9" borderId="0" xfId="0" applyFont="1" applyFill="1" applyBorder="1" applyAlignment="1">
      <alignment horizontal="center" vertical="center"/>
    </xf>
    <xf numFmtId="0" fontId="23" fillId="9" borderId="1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3" fillId="11" borderId="27"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23" fillId="11" borderId="6"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10" xfId="0" applyFont="1" applyFill="1" applyBorder="1" applyAlignment="1">
      <alignment horizontal="center" vertical="center" wrapText="1"/>
    </xf>
    <xf numFmtId="0" fontId="23" fillId="11" borderId="1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50" fillId="9" borderId="28" xfId="0" applyFont="1" applyFill="1" applyBorder="1" applyAlignment="1">
      <alignment horizontal="center" vertical="center"/>
    </xf>
    <xf numFmtId="0" fontId="72" fillId="9" borderId="8" xfId="0" applyFont="1" applyFill="1" applyBorder="1" applyAlignment="1">
      <alignment horizontal="center" vertical="center"/>
    </xf>
    <xf numFmtId="0" fontId="72" fillId="9" borderId="0" xfId="0" applyFont="1" applyFill="1" applyBorder="1" applyAlignment="1">
      <alignment horizontal="center" vertical="center"/>
    </xf>
    <xf numFmtId="0" fontId="74" fillId="9" borderId="8" xfId="0" applyFont="1" applyFill="1" applyBorder="1" applyAlignment="1">
      <alignment horizontal="center" vertical="center"/>
    </xf>
    <xf numFmtId="0" fontId="74" fillId="9" borderId="0" xfId="0" applyFont="1" applyFill="1" applyBorder="1" applyAlignment="1">
      <alignment horizontal="center" vertical="center"/>
    </xf>
    <xf numFmtId="0" fontId="29" fillId="9" borderId="0" xfId="0" applyFont="1" applyFill="1" applyBorder="1" applyAlignment="1">
      <alignment horizontal="center" vertical="center"/>
    </xf>
    <xf numFmtId="0" fontId="23" fillId="9" borderId="1" xfId="0" applyFont="1" applyFill="1" applyBorder="1" applyAlignment="1">
      <alignment horizontal="center" vertical="center" wrapText="1"/>
    </xf>
    <xf numFmtId="0" fontId="32" fillId="7" borderId="5" xfId="0" applyFont="1" applyFill="1" applyBorder="1" applyAlignment="1">
      <alignment horizontal="center" vertical="center"/>
    </xf>
    <xf numFmtId="0" fontId="32" fillId="7" borderId="6" xfId="0" applyFont="1" applyFill="1" applyBorder="1" applyAlignment="1">
      <alignment horizontal="center" vertical="center"/>
    </xf>
    <xf numFmtId="0" fontId="32" fillId="7" borderId="7" xfId="0" applyFont="1" applyFill="1" applyBorder="1" applyAlignment="1">
      <alignment horizontal="center" vertical="center"/>
    </xf>
    <xf numFmtId="0" fontId="29" fillId="7" borderId="9" xfId="0" applyFont="1" applyFill="1" applyBorder="1" applyAlignment="1">
      <alignment horizontal="center" vertical="center"/>
    </xf>
    <xf numFmtId="0" fontId="29" fillId="7" borderId="10" xfId="0" applyFont="1" applyFill="1" applyBorder="1" applyAlignment="1">
      <alignment horizontal="center" vertical="center"/>
    </xf>
    <xf numFmtId="0" fontId="29" fillId="7" borderId="11" xfId="0" applyFont="1" applyFill="1" applyBorder="1" applyAlignment="1">
      <alignment horizontal="center" vertical="center"/>
    </xf>
    <xf numFmtId="0" fontId="19" fillId="6" borderId="0" xfId="0" applyFont="1" applyFill="1" applyAlignment="1">
      <alignment horizontal="left" vertical="center"/>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0" fillId="0" borderId="4" xfId="0" applyBorder="1" applyAlignment="1">
      <alignment horizontal="left" vertical="center"/>
    </xf>
    <xf numFmtId="0" fontId="16" fillId="0" borderId="1"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164" fontId="16" fillId="0" borderId="2" xfId="0" applyNumberFormat="1" applyFont="1" applyBorder="1" applyAlignment="1">
      <alignment horizontal="center"/>
    </xf>
    <xf numFmtId="164" fontId="16" fillId="0" borderId="4" xfId="0" applyNumberFormat="1" applyFont="1" applyBorder="1" applyAlignment="1">
      <alignment horizontal="center"/>
    </xf>
    <xf numFmtId="0" fontId="19" fillId="0" borderId="0" xfId="0" applyFont="1" applyAlignment="1">
      <alignment horizontal="center" vertical="center"/>
    </xf>
    <xf numFmtId="165" fontId="16" fillId="0" borderId="2" xfId="0" applyNumberFormat="1" applyFont="1" applyBorder="1" applyAlignment="1">
      <alignment horizontal="center" vertical="center"/>
    </xf>
    <xf numFmtId="165" fontId="16" fillId="0" borderId="3"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6" fillId="0" borderId="1" xfId="0" applyFont="1" applyBorder="1" applyAlignment="1">
      <alignment horizontal="left"/>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1" xfId="0" applyFont="1" applyBorder="1" applyAlignment="1">
      <alignment horizontal="left" vertical="top" wrapText="1"/>
    </xf>
    <xf numFmtId="0" fontId="16" fillId="0" borderId="1" xfId="0" applyFont="1" applyBorder="1" applyAlignment="1">
      <alignment horizontal="left" vertical="top"/>
    </xf>
    <xf numFmtId="0" fontId="0" fillId="0" borderId="1" xfId="0" applyBorder="1" applyAlignment="1">
      <alignment horizontal="left" vertical="top"/>
    </xf>
    <xf numFmtId="0" fontId="16" fillId="0" borderId="2" xfId="0" applyFont="1" applyBorder="1" applyAlignment="1">
      <alignment horizontal="left" vertical="top" wrapText="1"/>
    </xf>
    <xf numFmtId="0" fontId="15" fillId="6" borderId="5" xfId="0" applyFont="1"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2" xfId="0" applyFill="1" applyBorder="1" applyAlignment="1">
      <alignment vertical="center"/>
    </xf>
    <xf numFmtId="0" fontId="0" fillId="6" borderId="9" xfId="0" applyFill="1" applyBorder="1" applyAlignment="1">
      <alignment vertical="center"/>
    </xf>
    <xf numFmtId="0" fontId="0" fillId="6" borderId="11" xfId="0" applyFill="1" applyBorder="1" applyAlignment="1">
      <alignment vertical="center"/>
    </xf>
    <xf numFmtId="0" fontId="17" fillId="6" borderId="4"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16" fillId="6" borderId="4" xfId="0" applyFont="1" applyFill="1" applyBorder="1" applyAlignment="1">
      <alignment horizontal="left"/>
    </xf>
    <xf numFmtId="0" fontId="16" fillId="6" borderId="1" xfId="0" applyFont="1" applyFill="1" applyBorder="1" applyAlignment="1">
      <alignment horizontal="left"/>
    </xf>
    <xf numFmtId="0" fontId="16" fillId="0" borderId="2" xfId="0" applyFont="1" applyBorder="1" applyAlignment="1">
      <alignment horizontal="center" vertical="top"/>
    </xf>
    <xf numFmtId="0" fontId="16" fillId="0" borderId="3" xfId="0" applyFont="1" applyBorder="1" applyAlignment="1">
      <alignment horizontal="center" vertical="top"/>
    </xf>
    <xf numFmtId="0" fontId="16" fillId="0" borderId="4" xfId="0" applyFont="1" applyBorder="1" applyAlignment="1">
      <alignment horizontal="center" vertical="top"/>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7"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5" fillId="0" borderId="5" xfId="0" applyFont="1" applyBorder="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0" xfId="0" applyFont="1" applyBorder="1" applyAlignment="1">
      <alignment horizontal="left" vertical="center"/>
    </xf>
    <xf numFmtId="0" fontId="33" fillId="0" borderId="12" xfId="0" applyFont="1" applyBorder="1" applyAlignment="1">
      <alignment horizontal="lef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7" fillId="0" borderId="1" xfId="0" applyFont="1" applyBorder="1" applyAlignment="1">
      <alignment horizontal="center" vertical="center"/>
    </xf>
    <xf numFmtId="0" fontId="0" fillId="0" borderId="1" xfId="0" applyBorder="1" applyAlignment="1">
      <alignment horizontal="center" vertical="center"/>
    </xf>
    <xf numFmtId="166" fontId="16" fillId="0" borderId="1" xfId="0" applyNumberFormat="1" applyFont="1" applyBorder="1" applyAlignment="1">
      <alignment horizontal="center" vertical="center"/>
    </xf>
    <xf numFmtId="166" fontId="0" fillId="0" borderId="1" xfId="0" applyNumberFormat="1" applyBorder="1" applyAlignment="1">
      <alignment horizontal="center" vertical="center"/>
    </xf>
    <xf numFmtId="166" fontId="16" fillId="5" borderId="1"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6" xfId="0" applyFont="1" applyFill="1" applyBorder="1" applyAlignment="1">
      <alignment horizontal="center" vertical="center"/>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166" fontId="16" fillId="0" borderId="2" xfId="0" applyNumberFormat="1" applyFont="1" applyBorder="1" applyAlignment="1">
      <alignment horizontal="center" vertical="center"/>
    </xf>
    <xf numFmtId="166" fontId="16" fillId="0" borderId="4" xfId="0" applyNumberFormat="1" applyFont="1" applyBorder="1" applyAlignment="1">
      <alignment horizontal="center" vertical="center"/>
    </xf>
    <xf numFmtId="166" fontId="31" fillId="5" borderId="1" xfId="0" applyNumberFormat="1" applyFont="1" applyFill="1" applyBorder="1" applyAlignment="1">
      <alignment horizontal="center" vertical="center"/>
    </xf>
    <xf numFmtId="166" fontId="13" fillId="5" borderId="1" xfId="0" applyNumberFormat="1" applyFont="1" applyFill="1" applyBorder="1" applyAlignment="1">
      <alignment horizontal="center" vertical="center"/>
    </xf>
    <xf numFmtId="0" fontId="17" fillId="0" borderId="6" xfId="0" applyFont="1" applyBorder="1" applyAlignment="1">
      <alignment horizontal="center" vertical="center"/>
    </xf>
    <xf numFmtId="166" fontId="0" fillId="5" borderId="1" xfId="0" applyNumberFormat="1" applyFill="1" applyBorder="1" applyAlignment="1">
      <alignment horizontal="center" vertical="center"/>
    </xf>
    <xf numFmtId="166" fontId="17" fillId="5" borderId="3" xfId="0" applyNumberFormat="1" applyFont="1" applyFill="1" applyBorder="1" applyAlignment="1">
      <alignment horizontal="center" vertical="center"/>
    </xf>
    <xf numFmtId="0" fontId="17" fillId="5" borderId="3" xfId="0" applyFont="1" applyFill="1" applyBorder="1" applyAlignment="1">
      <alignment horizontal="center" vertical="center"/>
    </xf>
    <xf numFmtId="0" fontId="31" fillId="8" borderId="6" xfId="0" applyFont="1" applyFill="1" applyBorder="1" applyAlignment="1">
      <alignment horizontal="left" vertical="top" wrapText="1"/>
    </xf>
    <xf numFmtId="0" fontId="16" fillId="0" borderId="2"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16" fillId="0" borderId="0" xfId="0" applyFont="1" applyBorder="1" applyAlignment="1">
      <alignment horizontal="left" vertical="top"/>
    </xf>
    <xf numFmtId="0" fontId="16" fillId="0" borderId="12" xfId="0" applyFont="1" applyBorder="1" applyAlignment="1">
      <alignment horizontal="left" vertical="top"/>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11" xfId="0" applyFont="1" applyBorder="1" applyAlignment="1">
      <alignment horizontal="left" vertical="top"/>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33" fillId="0" borderId="0" xfId="0" applyFont="1" applyAlignment="1" applyProtection="1">
      <alignment horizontal="center" vertical="center" wrapText="1"/>
    </xf>
    <xf numFmtId="0" fontId="33" fillId="0" borderId="0" xfId="0" applyFont="1" applyAlignment="1" applyProtection="1">
      <alignment horizontal="center" wrapText="1"/>
    </xf>
    <xf numFmtId="0" fontId="33" fillId="5" borderId="15" xfId="0" applyFont="1" applyFill="1" applyBorder="1" applyAlignment="1" applyProtection="1">
      <alignment horizontal="center" vertical="center"/>
      <protection locked="0"/>
    </xf>
    <xf numFmtId="0" fontId="33" fillId="5" borderId="16" xfId="0" applyFont="1" applyFill="1" applyBorder="1" applyAlignment="1" applyProtection="1">
      <alignment horizontal="center" vertical="center"/>
      <protection locked="0"/>
    </xf>
    <xf numFmtId="0" fontId="33" fillId="5" borderId="17" xfId="0" applyFont="1" applyFill="1" applyBorder="1" applyAlignment="1" applyProtection="1">
      <alignment horizontal="center" vertical="center"/>
      <protection locked="0"/>
    </xf>
    <xf numFmtId="0" fontId="85" fillId="9" borderId="38" xfId="0" applyFont="1" applyFill="1" applyBorder="1" applyAlignment="1" applyProtection="1">
      <alignment horizontal="center" vertical="center"/>
    </xf>
    <xf numFmtId="0" fontId="85" fillId="9" borderId="39" xfId="0" applyFont="1" applyFill="1" applyBorder="1" applyAlignment="1" applyProtection="1">
      <alignment horizontal="center" vertical="center"/>
    </xf>
    <xf numFmtId="0" fontId="85" fillId="9" borderId="40" xfId="0" applyFont="1" applyFill="1" applyBorder="1" applyAlignment="1" applyProtection="1">
      <alignment horizontal="center" vertical="center"/>
    </xf>
    <xf numFmtId="0" fontId="86" fillId="9" borderId="41" xfId="0" applyFont="1" applyFill="1" applyBorder="1" applyAlignment="1" applyProtection="1">
      <alignment horizontal="center" vertical="center" wrapText="1"/>
    </xf>
    <xf numFmtId="0" fontId="86" fillId="9" borderId="42" xfId="0" applyFont="1" applyFill="1" applyBorder="1" applyAlignment="1" applyProtection="1">
      <alignment horizontal="center" vertical="center" wrapText="1"/>
    </xf>
    <xf numFmtId="0" fontId="86" fillId="9" borderId="43" xfId="0" applyFont="1" applyFill="1" applyBorder="1" applyAlignment="1" applyProtection="1">
      <alignment horizontal="center" vertical="center" wrapText="1"/>
    </xf>
    <xf numFmtId="0" fontId="33" fillId="5" borderId="15" xfId="0" applyFont="1" applyFill="1" applyBorder="1" applyAlignment="1" applyProtection="1">
      <alignment horizontal="left" vertical="center" wrapText="1"/>
      <protection locked="0"/>
    </xf>
    <xf numFmtId="0" fontId="33" fillId="5" borderId="1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14" fillId="0" borderId="24" xfId="0" applyFont="1" applyBorder="1" applyAlignment="1" applyProtection="1">
      <alignment horizontal="center" vertical="center"/>
    </xf>
    <xf numFmtId="0" fontId="33" fillId="5" borderId="18" xfId="0" applyFont="1" applyFill="1" applyBorder="1" applyAlignment="1" applyProtection="1">
      <alignment horizontal="center"/>
      <protection locked="0"/>
    </xf>
    <xf numFmtId="0" fontId="33" fillId="5" borderId="19" xfId="0" applyFont="1" applyFill="1" applyBorder="1" applyAlignment="1" applyProtection="1">
      <alignment horizontal="center"/>
      <protection locked="0"/>
    </xf>
    <xf numFmtId="0" fontId="33" fillId="5" borderId="20" xfId="0" applyFont="1" applyFill="1" applyBorder="1" applyAlignment="1" applyProtection="1">
      <alignment horizontal="center"/>
      <protection locked="0"/>
    </xf>
    <xf numFmtId="0" fontId="33" fillId="5" borderId="21"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22" xfId="0" applyFont="1" applyFill="1" applyBorder="1" applyAlignment="1" applyProtection="1">
      <alignment horizontal="center"/>
      <protection locked="0"/>
    </xf>
    <xf numFmtId="0" fontId="33" fillId="5" borderId="23" xfId="0" applyFont="1" applyFill="1" applyBorder="1" applyAlignment="1" applyProtection="1">
      <alignment horizontal="center"/>
      <protection locked="0"/>
    </xf>
    <xf numFmtId="0" fontId="33" fillId="5" borderId="24" xfId="0" applyFont="1" applyFill="1" applyBorder="1" applyAlignment="1" applyProtection="1">
      <alignment horizontal="center"/>
      <protection locked="0"/>
    </xf>
    <xf numFmtId="0" fontId="33" fillId="5" borderId="25" xfId="0" applyFont="1" applyFill="1" applyBorder="1" applyAlignment="1" applyProtection="1">
      <alignment horizontal="center"/>
      <protection locked="0"/>
    </xf>
    <xf numFmtId="0" fontId="90" fillId="0" borderId="0" xfId="0" quotePrefix="1" applyFont="1" applyAlignment="1">
      <alignment horizontal="left" vertical="center" wrapText="1"/>
    </xf>
    <xf numFmtId="0" fontId="67" fillId="16" borderId="0" xfId="0" applyFont="1" applyFill="1" applyBorder="1" applyAlignment="1">
      <alignment horizontal="center" vertical="center" wrapText="1"/>
    </xf>
    <xf numFmtId="0" fontId="91" fillId="16" borderId="0" xfId="0" applyFont="1" applyFill="1" applyAlignment="1" applyProtection="1">
      <alignment horizontal="center" vertical="center" wrapText="1"/>
    </xf>
    <xf numFmtId="0" fontId="91" fillId="16" borderId="0" xfId="0" applyFont="1" applyFill="1" applyAlignment="1" applyProtection="1">
      <alignment horizontal="center" vertical="center"/>
    </xf>
    <xf numFmtId="0" fontId="0" fillId="5" borderId="0" xfId="0" applyFont="1" applyFill="1" applyProtection="1">
      <protection locked="0"/>
    </xf>
    <xf numFmtId="0" fontId="0" fillId="5" borderId="0" xfId="0" applyFill="1" applyProtection="1">
      <protection locked="0"/>
    </xf>
    <xf numFmtId="0" fontId="0" fillId="5" borderId="13" xfId="0" applyFill="1" applyBorder="1" applyProtection="1">
      <protection locked="0"/>
    </xf>
    <xf numFmtId="0" fontId="0" fillId="5" borderId="0" xfId="0" applyFont="1" applyFill="1" applyAlignment="1" applyProtection="1">
      <protection locked="0"/>
    </xf>
    <xf numFmtId="0" fontId="0" fillId="0" borderId="0" xfId="0" applyAlignment="1">
      <alignment horizontal="left" vertical="top" wrapText="1"/>
    </xf>
    <xf numFmtId="0" fontId="0" fillId="0" borderId="0" xfId="0" applyAlignment="1">
      <alignment horizontal="left" wrapText="1"/>
    </xf>
  </cellXfs>
  <cellStyles count="4">
    <cellStyle name="Lien hypertexte" xfId="2" builtinId="8"/>
    <cellStyle name="Monétaire" xfId="3" builtinId="4"/>
    <cellStyle name="Normal" xfId="0" builtinId="0"/>
    <cellStyle name="Pourcentag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47625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547688</xdr:colOff>
      <xdr:row>112</xdr:row>
      <xdr:rowOff>71437</xdr:rowOff>
    </xdr:from>
    <xdr:to>
      <xdr:col>10</xdr:col>
      <xdr:colOff>560917</xdr:colOff>
      <xdr:row>135</xdr:row>
      <xdr:rowOff>158749</xdr:rowOff>
    </xdr:to>
    <xdr:cxnSp macro="">
      <xdr:nvCxnSpPr>
        <xdr:cNvPr id="2" name="Connecteur droit 1"/>
        <xdr:cNvCxnSpPr/>
      </xdr:nvCxnSpPr>
      <xdr:spPr>
        <a:xfrm>
          <a:off x="10891838" y="33504187"/>
          <a:ext cx="13229" cy="41830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178</xdr:row>
      <xdr:rowOff>71437</xdr:rowOff>
    </xdr:from>
    <xdr:to>
      <xdr:col>10</xdr:col>
      <xdr:colOff>560917</xdr:colOff>
      <xdr:row>201</xdr:row>
      <xdr:rowOff>158749</xdr:rowOff>
    </xdr:to>
    <xdr:cxnSp macro="">
      <xdr:nvCxnSpPr>
        <xdr:cNvPr id="3" name="Connecteur droit 2"/>
        <xdr:cNvCxnSpPr/>
      </xdr:nvCxnSpPr>
      <xdr:spPr>
        <a:xfrm>
          <a:off x="10891838" y="536114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244</xdr:row>
      <xdr:rowOff>71437</xdr:rowOff>
    </xdr:from>
    <xdr:to>
      <xdr:col>10</xdr:col>
      <xdr:colOff>560917</xdr:colOff>
      <xdr:row>267</xdr:row>
      <xdr:rowOff>158749</xdr:rowOff>
    </xdr:to>
    <xdr:cxnSp macro="">
      <xdr:nvCxnSpPr>
        <xdr:cNvPr id="4" name="Connecteur droit 3"/>
        <xdr:cNvCxnSpPr/>
      </xdr:nvCxnSpPr>
      <xdr:spPr>
        <a:xfrm>
          <a:off x="10891838" y="729281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547688</xdr:colOff>
      <xdr:row>310</xdr:row>
      <xdr:rowOff>71437</xdr:rowOff>
    </xdr:from>
    <xdr:to>
      <xdr:col>10</xdr:col>
      <xdr:colOff>560917</xdr:colOff>
      <xdr:row>333</xdr:row>
      <xdr:rowOff>158749</xdr:rowOff>
    </xdr:to>
    <xdr:cxnSp macro="">
      <xdr:nvCxnSpPr>
        <xdr:cNvPr id="5" name="Connecteur droit 4"/>
        <xdr:cNvCxnSpPr/>
      </xdr:nvCxnSpPr>
      <xdr:spPr>
        <a:xfrm>
          <a:off x="10891838" y="92244862"/>
          <a:ext cx="13229" cy="4249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rs-na-projets-pps@ars.sante.fr" TargetMode="External"/><Relationship Id="rId2" Type="http://schemas.openxmlformats.org/officeDocument/2006/relationships/hyperlink" Target="mailto:michele.bardon-seon@ars.sante.fr" TargetMode="External"/><Relationship Id="rId1" Type="http://schemas.openxmlformats.org/officeDocument/2006/relationships/hyperlink" Target="mailto:annie.burbaud@ars.sante.f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ichele.bardon-seon@ars.sant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avis-situation-sirene.insee.fr/"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s://avis-situation-sirene.insee.f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topLeftCell="A6" zoomScale="150" zoomScaleNormal="150" zoomScaleSheetLayoutView="100" workbookViewId="0">
      <selection activeCell="M39" sqref="M39"/>
    </sheetView>
  </sheetViews>
  <sheetFormatPr baseColWidth="10" defaultRowHeight="15.75" x14ac:dyDescent="0.25"/>
  <cols>
    <col min="1" max="7" width="11.42578125" style="163"/>
    <col min="8" max="8" width="13.28515625" style="163" customWidth="1"/>
    <col min="9" max="16384" width="11.42578125" style="163"/>
  </cols>
  <sheetData>
    <row r="1" spans="1:11" x14ac:dyDescent="0.25">
      <c r="A1" s="162"/>
      <c r="B1" s="162"/>
      <c r="C1" s="162"/>
      <c r="D1" s="162"/>
      <c r="E1" s="162"/>
      <c r="F1" s="162"/>
      <c r="G1" s="162"/>
      <c r="H1" s="162"/>
      <c r="I1" s="162"/>
      <c r="J1" s="162"/>
      <c r="K1" s="162"/>
    </row>
    <row r="9" spans="1:11" ht="58.5" customHeight="1" x14ac:dyDescent="0.25">
      <c r="A9" s="396" t="s">
        <v>466</v>
      </c>
      <c r="B9" s="396"/>
      <c r="C9" s="396"/>
      <c r="D9" s="396"/>
      <c r="E9" s="396"/>
      <c r="F9" s="396"/>
      <c r="G9" s="396"/>
      <c r="H9" s="396"/>
      <c r="I9" s="396"/>
      <c r="J9" s="396"/>
      <c r="K9" s="396"/>
    </row>
    <row r="10" spans="1:11" ht="54" customHeight="1" x14ac:dyDescent="0.25">
      <c r="A10" s="397" t="s">
        <v>580</v>
      </c>
      <c r="B10" s="397"/>
      <c r="C10" s="397"/>
      <c r="D10" s="397"/>
      <c r="E10" s="397"/>
      <c r="F10" s="397"/>
      <c r="G10" s="397"/>
      <c r="H10" s="397"/>
      <c r="I10" s="397"/>
      <c r="J10" s="397"/>
      <c r="K10" s="397"/>
    </row>
    <row r="11" spans="1:11" x14ac:dyDescent="0.25">
      <c r="A11" s="164"/>
    </row>
    <row r="12" spans="1:11" ht="39.75" customHeight="1" x14ac:dyDescent="0.25">
      <c r="A12" s="398" t="s">
        <v>467</v>
      </c>
      <c r="B12" s="398"/>
      <c r="C12" s="398"/>
      <c r="D12" s="398"/>
      <c r="E12" s="398"/>
      <c r="F12" s="398"/>
      <c r="G12" s="398"/>
      <c r="H12" s="398"/>
      <c r="I12" s="398"/>
      <c r="J12" s="398"/>
      <c r="K12" s="398"/>
    </row>
    <row r="13" spans="1:11" ht="42.75" customHeight="1" x14ac:dyDescent="0.25">
      <c r="A13" s="398" t="s">
        <v>594</v>
      </c>
      <c r="B13" s="398"/>
      <c r="C13" s="398"/>
      <c r="D13" s="398"/>
      <c r="E13" s="398"/>
      <c r="F13" s="398"/>
      <c r="G13" s="398"/>
      <c r="H13" s="398"/>
      <c r="I13" s="398"/>
      <c r="J13" s="398"/>
      <c r="K13" s="398"/>
    </row>
    <row r="14" spans="1:11" x14ac:dyDescent="0.25">
      <c r="A14" s="303"/>
      <c r="B14" s="303"/>
      <c r="C14" s="303"/>
      <c r="D14" s="303"/>
      <c r="E14" s="303"/>
      <c r="F14" s="303"/>
      <c r="G14" s="303"/>
      <c r="H14" s="303"/>
      <c r="I14" s="303"/>
      <c r="J14" s="303"/>
      <c r="K14" s="303"/>
    </row>
    <row r="15" spans="1:11" s="308" customFormat="1" ht="30.75" customHeight="1" x14ac:dyDescent="0.25">
      <c r="A15" s="311" t="s">
        <v>761</v>
      </c>
      <c r="B15" s="311"/>
      <c r="C15" s="311"/>
      <c r="D15" s="311"/>
      <c r="E15" s="311"/>
      <c r="F15" s="311"/>
      <c r="G15" s="311"/>
      <c r="H15" s="311"/>
      <c r="I15" s="311"/>
      <c r="J15" s="311"/>
      <c r="K15" s="311"/>
    </row>
    <row r="16" spans="1:11" s="308" customFormat="1" ht="21" customHeight="1" thickBot="1" x14ac:dyDescent="0.3">
      <c r="A16" s="312" t="s">
        <v>762</v>
      </c>
      <c r="B16" s="313"/>
      <c r="C16" s="313"/>
      <c r="D16" s="313"/>
      <c r="E16" s="313"/>
      <c r="F16" s="313"/>
      <c r="G16" s="313"/>
      <c r="H16" s="313"/>
      <c r="I16" s="313"/>
      <c r="J16" s="313"/>
      <c r="K16" s="313"/>
    </row>
    <row r="17" spans="1:16" ht="18.75" thickTop="1" thickBot="1" x14ac:dyDescent="0.35">
      <c r="A17" s="191" t="s">
        <v>593</v>
      </c>
      <c r="B17" s="191"/>
      <c r="C17" s="192"/>
      <c r="D17" s="193"/>
      <c r="E17" s="193"/>
    </row>
    <row r="18" spans="1:16" ht="16.5" thickTop="1" x14ac:dyDescent="0.25"/>
    <row r="19" spans="1:16" s="308" customFormat="1" ht="31.5" customHeight="1" x14ac:dyDescent="0.25">
      <c r="A19" s="400" t="s">
        <v>763</v>
      </c>
      <c r="B19" s="400"/>
      <c r="C19" s="400"/>
      <c r="D19" s="400"/>
      <c r="E19" s="400"/>
      <c r="F19" s="400"/>
      <c r="G19" s="400"/>
      <c r="H19" s="400"/>
      <c r="I19" s="400"/>
      <c r="J19" s="400"/>
      <c r="K19" s="400"/>
    </row>
    <row r="20" spans="1:16" s="308" customFormat="1" x14ac:dyDescent="0.25">
      <c r="A20" s="314"/>
      <c r="B20" s="314"/>
      <c r="C20" s="314"/>
      <c r="D20" s="314"/>
      <c r="E20" s="314"/>
      <c r="F20" s="314"/>
      <c r="G20" s="314"/>
      <c r="H20" s="314"/>
      <c r="I20" s="314"/>
      <c r="J20" s="314"/>
      <c r="K20" s="314"/>
    </row>
    <row r="21" spans="1:16" ht="45.75" customHeight="1" x14ac:dyDescent="0.25">
      <c r="A21" s="399" t="s">
        <v>764</v>
      </c>
      <c r="B21" s="399"/>
      <c r="C21" s="399"/>
      <c r="D21" s="399"/>
      <c r="E21" s="399"/>
      <c r="F21" s="399"/>
      <c r="G21" s="399"/>
      <c r="H21" s="399"/>
      <c r="I21" s="399"/>
      <c r="J21" s="399"/>
      <c r="K21" s="399"/>
    </row>
    <row r="22" spans="1:16" ht="23.25" customHeight="1" x14ac:dyDescent="0.25">
      <c r="A22" s="399"/>
      <c r="B22" s="399"/>
      <c r="C22" s="399"/>
      <c r="D22" s="399"/>
      <c r="E22" s="399"/>
      <c r="F22" s="399"/>
      <c r="G22" s="399"/>
      <c r="H22" s="399"/>
      <c r="I22" s="399"/>
      <c r="J22" s="399"/>
      <c r="K22" s="399"/>
    </row>
    <row r="23" spans="1:16" ht="23.25" customHeight="1" x14ac:dyDescent="0.25">
      <c r="A23" s="303"/>
      <c r="B23" s="303"/>
      <c r="C23" s="303"/>
      <c r="D23" s="303"/>
      <c r="E23" s="303"/>
      <c r="F23" s="303"/>
      <c r="G23" s="303"/>
      <c r="H23" s="303"/>
      <c r="I23" s="303"/>
      <c r="J23" s="303"/>
      <c r="K23" s="303"/>
    </row>
    <row r="24" spans="1:16" ht="84" customHeight="1" x14ac:dyDescent="0.25">
      <c r="A24" s="317" t="s">
        <v>765</v>
      </c>
      <c r="B24" s="316"/>
      <c r="C24" s="316"/>
      <c r="D24" s="316"/>
      <c r="E24" s="316"/>
      <c r="F24" s="393" t="s">
        <v>768</v>
      </c>
      <c r="G24" s="393"/>
      <c r="H24" s="393"/>
      <c r="I24" s="393"/>
      <c r="J24" s="393"/>
      <c r="K24" s="393"/>
    </row>
    <row r="25" spans="1:16" x14ac:dyDescent="0.25">
      <c r="B25" s="165"/>
      <c r="H25" s="315"/>
      <c r="I25" s="315"/>
      <c r="J25" s="315"/>
      <c r="K25" s="315"/>
    </row>
    <row r="26" spans="1:16" x14ac:dyDescent="0.25">
      <c r="A26" s="395" t="s">
        <v>766</v>
      </c>
      <c r="B26" s="395"/>
      <c r="C26" s="395"/>
      <c r="D26" s="395"/>
      <c r="E26" s="395"/>
      <c r="F26" s="395"/>
      <c r="G26" s="395"/>
      <c r="H26" s="395"/>
      <c r="I26" s="395"/>
      <c r="J26" s="395"/>
      <c r="K26" s="395"/>
      <c r="L26" s="395"/>
    </row>
    <row r="27" spans="1:16" x14ac:dyDescent="0.25">
      <c r="A27" s="188" t="s">
        <v>772</v>
      </c>
    </row>
    <row r="28" spans="1:16" x14ac:dyDescent="0.25">
      <c r="A28" s="309" t="s">
        <v>592</v>
      </c>
    </row>
    <row r="29" spans="1:16" x14ac:dyDescent="0.25">
      <c r="A29" s="163" t="s">
        <v>767</v>
      </c>
      <c r="B29" s="165"/>
      <c r="P29" s="187"/>
    </row>
    <row r="30" spans="1:16" x14ac:dyDescent="0.25">
      <c r="B30" s="165"/>
    </row>
    <row r="31" spans="1:16" x14ac:dyDescent="0.25">
      <c r="A31" s="394" t="s">
        <v>591</v>
      </c>
      <c r="B31" s="394"/>
      <c r="C31" s="394"/>
      <c r="D31" s="394"/>
      <c r="E31" s="394"/>
      <c r="F31" s="394"/>
      <c r="G31" s="394"/>
      <c r="H31" s="394"/>
      <c r="I31" s="394"/>
      <c r="J31" s="394"/>
      <c r="K31" s="394"/>
    </row>
    <row r="32" spans="1:16" x14ac:dyDescent="0.25">
      <c r="A32" s="189" t="s">
        <v>769</v>
      </c>
      <c r="B32" s="190"/>
      <c r="C32" s="190"/>
    </row>
    <row r="33" spans="1:3" x14ac:dyDescent="0.25">
      <c r="A33" s="309" t="s">
        <v>770</v>
      </c>
    </row>
    <row r="44" spans="1:3" x14ac:dyDescent="0.25">
      <c r="B44" s="165"/>
    </row>
    <row r="45" spans="1:3" x14ac:dyDescent="0.25">
      <c r="C45" s="166"/>
    </row>
    <row r="46" spans="1:3" x14ac:dyDescent="0.25">
      <c r="C46" s="166"/>
    </row>
    <row r="47" spans="1:3" x14ac:dyDescent="0.25">
      <c r="C47" s="166"/>
    </row>
    <row r="48" spans="1:3" x14ac:dyDescent="0.25">
      <c r="C48" s="166"/>
    </row>
    <row r="49" spans="3:3" x14ac:dyDescent="0.25">
      <c r="C49" s="166"/>
    </row>
    <row r="50" spans="3:3" x14ac:dyDescent="0.25">
      <c r="C50" s="166"/>
    </row>
    <row r="51" spans="3:3" x14ac:dyDescent="0.25">
      <c r="C51" s="166"/>
    </row>
  </sheetData>
  <sheetProtection algorithmName="SHA-512" hashValue="xMQQAjN14j+WDOqKI73O8mwQwbmPAGnlv7cuyZ3xo2MAOosjOb9SFlUFl44PiTJloAB3p+7cRI1xZeXZwOagow==" saltValue="BkXqwyXv/NjR+VbbEKjejA==" spinCount="100000" sheet="1" objects="1" scenarios="1"/>
  <mergeCells count="10">
    <mergeCell ref="F24:K24"/>
    <mergeCell ref="A31:K31"/>
    <mergeCell ref="A26:L26"/>
    <mergeCell ref="A9:K9"/>
    <mergeCell ref="A10:K10"/>
    <mergeCell ref="A12:K12"/>
    <mergeCell ref="A21:K21"/>
    <mergeCell ref="A22:K22"/>
    <mergeCell ref="A13:K13"/>
    <mergeCell ref="A19:K19"/>
  </mergeCells>
  <hyperlinks>
    <hyperlink ref="A32" r:id="rId1" display="mailto:annie.burbaud@ars.sante.fr"/>
    <hyperlink ref="A33" r:id="rId2" display="mailto:michele.bardon-seon@ars.sante.fr"/>
    <hyperlink ref="A27" r:id="rId3"/>
    <hyperlink ref="A28" r:id="rId4"/>
  </hyperlinks>
  <pageMargins left="0.70866141732283472" right="0.70866141732283472" top="0.74803149606299213" bottom="0.74803149606299213" header="0.31496062992125984" footer="0.31496062992125984"/>
  <pageSetup paperSize="9" scale="65" orientation="portrait" r:id="rId5"/>
  <headerFooter>
    <oddFooter>&amp;RPage de garde projet</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zoomScale="120" zoomScaleNormal="120" zoomScaleSheetLayoutView="100" workbookViewId="0">
      <selection activeCell="G55" sqref="G55"/>
    </sheetView>
  </sheetViews>
  <sheetFormatPr baseColWidth="10" defaultRowHeight="15" x14ac:dyDescent="0.25"/>
  <cols>
    <col min="1" max="3" width="11.42578125" style="284"/>
    <col min="4" max="4" width="18.42578125" style="284" customWidth="1"/>
    <col min="5" max="5" width="38.85546875" style="284" customWidth="1"/>
    <col min="6" max="6" width="21.85546875" style="284" customWidth="1"/>
    <col min="7" max="7" width="30.28515625" style="284" customWidth="1"/>
    <col min="8" max="11" width="11.42578125" style="284"/>
    <col min="12" max="12" width="3.7109375" style="284" customWidth="1"/>
    <col min="13" max="16384" width="11.42578125" style="284"/>
  </cols>
  <sheetData>
    <row r="1" spans="1:15" ht="39.75" customHeight="1" thickTop="1" x14ac:dyDescent="0.25">
      <c r="A1" s="729" t="s">
        <v>468</v>
      </c>
      <c r="B1" s="730"/>
      <c r="C1" s="730"/>
      <c r="D1" s="730"/>
      <c r="E1" s="730"/>
      <c r="F1" s="730"/>
      <c r="G1" s="730"/>
      <c r="H1" s="730"/>
      <c r="I1" s="730"/>
      <c r="J1" s="730"/>
      <c r="K1" s="731"/>
      <c r="L1" s="318"/>
      <c r="M1" s="318"/>
      <c r="N1" s="318"/>
      <c r="O1" s="318"/>
    </row>
    <row r="2" spans="1:15" ht="33" customHeight="1" thickBot="1" x14ac:dyDescent="0.3">
      <c r="A2" s="732" t="s">
        <v>433</v>
      </c>
      <c r="B2" s="733"/>
      <c r="C2" s="733"/>
      <c r="D2" s="733"/>
      <c r="E2" s="733"/>
      <c r="F2" s="733"/>
      <c r="G2" s="733"/>
      <c r="H2" s="733"/>
      <c r="I2" s="733"/>
      <c r="J2" s="733"/>
      <c r="K2" s="734"/>
      <c r="L2" s="318"/>
      <c r="M2" s="318"/>
      <c r="N2" s="318"/>
      <c r="O2" s="318"/>
    </row>
    <row r="3" spans="1:15" ht="15.75" thickTop="1" x14ac:dyDescent="0.25">
      <c r="A3" s="318"/>
      <c r="B3" s="318"/>
      <c r="C3" s="318"/>
      <c r="D3" s="318"/>
      <c r="E3" s="318"/>
      <c r="F3" s="318"/>
      <c r="G3" s="318"/>
      <c r="H3" s="318"/>
      <c r="I3" s="318"/>
      <c r="J3" s="318"/>
      <c r="K3" s="318"/>
      <c r="L3" s="318"/>
      <c r="M3" s="318"/>
      <c r="N3" s="318"/>
      <c r="O3" s="318"/>
    </row>
    <row r="4" spans="1:15" x14ac:dyDescent="0.25">
      <c r="A4" s="323" t="s">
        <v>434</v>
      </c>
      <c r="B4" s="323"/>
      <c r="C4" s="323"/>
      <c r="D4" s="323"/>
      <c r="E4" s="323"/>
      <c r="F4" s="323"/>
      <c r="G4" s="323"/>
      <c r="H4" s="323"/>
      <c r="I4" s="323"/>
      <c r="J4" s="323"/>
      <c r="K4" s="323"/>
      <c r="L4" s="319"/>
      <c r="M4" s="319"/>
      <c r="N4" s="319"/>
      <c r="O4" s="319"/>
    </row>
    <row r="5" spans="1:15" ht="15.75" thickBot="1" x14ac:dyDescent="0.3">
      <c r="A5" s="324"/>
      <c r="B5" s="324"/>
      <c r="C5" s="324"/>
      <c r="D5" s="324"/>
      <c r="E5" s="324"/>
      <c r="F5" s="324"/>
      <c r="G5" s="324"/>
      <c r="H5" s="324"/>
      <c r="I5" s="324"/>
      <c r="J5" s="324"/>
      <c r="K5" s="324"/>
      <c r="L5" s="318"/>
      <c r="M5" s="318"/>
      <c r="N5" s="318"/>
      <c r="O5" s="318"/>
    </row>
    <row r="6" spans="1:15" ht="18" customHeight="1" thickTop="1" thickBot="1" x14ac:dyDescent="0.3">
      <c r="A6" s="323" t="s">
        <v>435</v>
      </c>
      <c r="B6" s="323"/>
      <c r="C6" s="323"/>
      <c r="D6" s="423"/>
      <c r="E6" s="424"/>
      <c r="F6" s="424"/>
      <c r="G6" s="424"/>
      <c r="H6" s="424"/>
      <c r="I6" s="424"/>
      <c r="J6" s="424"/>
      <c r="K6" s="425"/>
      <c r="L6" s="319"/>
      <c r="M6" s="319"/>
      <c r="N6" s="319"/>
      <c r="O6" s="319"/>
    </row>
    <row r="7" spans="1:15" ht="16.5" thickTop="1" thickBot="1" x14ac:dyDescent="0.3">
      <c r="A7" s="324"/>
      <c r="B7" s="324"/>
      <c r="C7" s="324"/>
      <c r="D7" s="324"/>
      <c r="E7" s="324"/>
      <c r="F7" s="324"/>
      <c r="G7" s="324"/>
      <c r="H7" s="324"/>
      <c r="I7" s="324"/>
      <c r="J7" s="324"/>
      <c r="K7" s="324"/>
      <c r="L7" s="318"/>
      <c r="M7" s="318"/>
      <c r="N7" s="318"/>
      <c r="O7" s="318"/>
    </row>
    <row r="8" spans="1:15" ht="18.75" customHeight="1" thickTop="1" thickBot="1" x14ac:dyDescent="0.3">
      <c r="A8" s="325" t="s">
        <v>436</v>
      </c>
      <c r="B8" s="323"/>
      <c r="C8" s="323"/>
      <c r="D8" s="423"/>
      <c r="E8" s="424"/>
      <c r="F8" s="424"/>
      <c r="G8" s="424"/>
      <c r="H8" s="424"/>
      <c r="I8" s="424"/>
      <c r="J8" s="424"/>
      <c r="K8" s="425"/>
      <c r="L8" s="319"/>
      <c r="M8" s="319"/>
      <c r="N8" s="319"/>
      <c r="O8" s="319"/>
    </row>
    <row r="9" spans="1:15" ht="15.75" thickTop="1" x14ac:dyDescent="0.25">
      <c r="A9" s="324"/>
      <c r="B9" s="324"/>
      <c r="C9" s="324"/>
      <c r="D9" s="324"/>
      <c r="E9" s="324"/>
      <c r="F9" s="324"/>
      <c r="G9" s="324"/>
      <c r="H9" s="324"/>
      <c r="I9" s="324"/>
      <c r="J9" s="324"/>
      <c r="K9" s="324"/>
      <c r="L9" s="318"/>
      <c r="M9" s="318"/>
      <c r="N9" s="318"/>
      <c r="O9" s="318"/>
    </row>
    <row r="10" spans="1:15" x14ac:dyDescent="0.25">
      <c r="A10" s="325" t="s">
        <v>437</v>
      </c>
      <c r="B10" s="323"/>
      <c r="C10" s="323"/>
      <c r="D10" s="323"/>
      <c r="E10" s="323"/>
      <c r="F10" s="323"/>
      <c r="G10" s="323"/>
      <c r="H10" s="323"/>
      <c r="I10" s="323"/>
      <c r="J10" s="323"/>
      <c r="K10" s="323"/>
      <c r="L10" s="319"/>
      <c r="M10" s="319"/>
      <c r="N10" s="319"/>
      <c r="O10" s="319"/>
    </row>
    <row r="11" spans="1:15" x14ac:dyDescent="0.25">
      <c r="A11" s="325" t="s">
        <v>438</v>
      </c>
      <c r="B11" s="323"/>
      <c r="C11" s="323"/>
      <c r="D11" s="323"/>
      <c r="E11" s="323"/>
      <c r="F11" s="323"/>
      <c r="G11" s="323"/>
      <c r="H11" s="323"/>
      <c r="I11" s="323"/>
      <c r="J11" s="323"/>
      <c r="K11" s="323"/>
      <c r="L11" s="319"/>
      <c r="M11" s="319"/>
      <c r="N11" s="319"/>
      <c r="O11" s="319"/>
    </row>
    <row r="12" spans="1:15" ht="15.75" thickBot="1" x14ac:dyDescent="0.3">
      <c r="A12" s="325" t="s">
        <v>439</v>
      </c>
      <c r="B12" s="323"/>
      <c r="C12" s="323"/>
      <c r="D12" s="323"/>
      <c r="E12" s="323"/>
      <c r="F12" s="323"/>
      <c r="G12" s="323"/>
      <c r="H12" s="323"/>
      <c r="I12" s="323"/>
      <c r="J12" s="323"/>
      <c r="K12" s="323"/>
      <c r="L12" s="319"/>
      <c r="M12" s="319"/>
      <c r="N12" s="319"/>
      <c r="O12" s="319"/>
    </row>
    <row r="13" spans="1:15" ht="16.5" thickTop="1" thickBot="1" x14ac:dyDescent="0.3">
      <c r="A13" s="325" t="s">
        <v>448</v>
      </c>
      <c r="B13" s="323"/>
      <c r="C13" s="323"/>
      <c r="D13" s="323"/>
      <c r="E13" s="323"/>
      <c r="F13" s="326"/>
      <c r="G13" s="323"/>
      <c r="H13" s="323"/>
      <c r="I13" s="323"/>
      <c r="J13" s="323"/>
      <c r="K13" s="323"/>
      <c r="L13" s="319"/>
      <c r="M13" s="319"/>
      <c r="N13" s="319"/>
      <c r="O13" s="319"/>
    </row>
    <row r="14" spans="1:15" ht="16.5" thickTop="1" thickBot="1" x14ac:dyDescent="0.3">
      <c r="A14" s="325" t="s">
        <v>464</v>
      </c>
      <c r="B14" s="323"/>
      <c r="C14" s="323"/>
      <c r="D14" s="323"/>
      <c r="E14" s="323"/>
      <c r="F14" s="735"/>
      <c r="G14" s="736"/>
      <c r="H14" s="736"/>
      <c r="I14" s="736"/>
      <c r="J14" s="737"/>
      <c r="K14" s="323"/>
      <c r="L14" s="319"/>
      <c r="M14" s="319"/>
      <c r="N14" s="319"/>
      <c r="O14" s="319"/>
    </row>
    <row r="15" spans="1:15" ht="15.75" thickTop="1" x14ac:dyDescent="0.25">
      <c r="A15" s="327"/>
      <c r="B15" s="324"/>
      <c r="C15" s="324"/>
      <c r="D15" s="324"/>
      <c r="E15" s="324"/>
      <c r="F15" s="324"/>
      <c r="G15" s="324"/>
      <c r="H15" s="324"/>
      <c r="I15" s="324"/>
      <c r="J15" s="324"/>
      <c r="K15" s="324"/>
      <c r="L15" s="318"/>
      <c r="M15" s="318"/>
      <c r="N15" s="318"/>
      <c r="O15" s="318"/>
    </row>
    <row r="16" spans="1:15" ht="15.75" thickBot="1" x14ac:dyDescent="0.3">
      <c r="A16" s="324"/>
      <c r="B16" s="324"/>
      <c r="C16" s="324"/>
      <c r="D16" s="324"/>
      <c r="E16" s="324"/>
      <c r="F16" s="324"/>
      <c r="G16" s="324"/>
      <c r="H16" s="324"/>
      <c r="I16" s="324"/>
      <c r="J16" s="324"/>
      <c r="K16" s="324"/>
      <c r="L16" s="318"/>
      <c r="M16" s="318"/>
      <c r="N16" s="318"/>
      <c r="O16" s="318"/>
    </row>
    <row r="17" spans="1:15" ht="16.5" thickTop="1" thickBot="1" x14ac:dyDescent="0.3">
      <c r="A17" s="324" t="s">
        <v>440</v>
      </c>
      <c r="B17" s="324"/>
      <c r="C17" s="324"/>
      <c r="D17" s="423"/>
      <c r="E17" s="424"/>
      <c r="F17" s="424"/>
      <c r="G17" s="424"/>
      <c r="H17" s="424"/>
      <c r="I17" s="424"/>
      <c r="J17" s="424"/>
      <c r="K17" s="425"/>
      <c r="L17" s="318"/>
      <c r="M17" s="318"/>
      <c r="N17" s="318"/>
      <c r="O17" s="318"/>
    </row>
    <row r="18" spans="1:15" ht="16.5" thickTop="1" thickBot="1" x14ac:dyDescent="0.3">
      <c r="A18" s="324"/>
      <c r="B18" s="324"/>
      <c r="C18" s="324"/>
      <c r="D18" s="324"/>
      <c r="E18" s="324"/>
      <c r="F18" s="324"/>
      <c r="G18" s="324"/>
      <c r="H18" s="324"/>
      <c r="I18" s="324"/>
      <c r="J18" s="324"/>
      <c r="K18" s="324"/>
      <c r="L18" s="318"/>
      <c r="M18" s="318"/>
      <c r="N18" s="318"/>
      <c r="O18" s="318"/>
    </row>
    <row r="19" spans="1:15" ht="16.5" thickTop="1" thickBot="1" x14ac:dyDescent="0.3">
      <c r="A19" s="324" t="s">
        <v>441</v>
      </c>
      <c r="B19" s="324"/>
      <c r="C19" s="324"/>
      <c r="D19" s="423"/>
      <c r="E19" s="424"/>
      <c r="F19" s="424"/>
      <c r="G19" s="424"/>
      <c r="H19" s="424"/>
      <c r="I19" s="424"/>
      <c r="J19" s="424"/>
      <c r="K19" s="425"/>
      <c r="L19" s="318"/>
      <c r="M19" s="318"/>
      <c r="N19" s="318"/>
      <c r="O19" s="318"/>
    </row>
    <row r="20" spans="1:15" ht="16.5" thickTop="1" thickBot="1" x14ac:dyDescent="0.3">
      <c r="A20" s="324"/>
      <c r="B20" s="324"/>
      <c r="C20" s="324"/>
      <c r="D20" s="324"/>
      <c r="E20" s="324"/>
      <c r="F20" s="324"/>
      <c r="G20" s="324"/>
      <c r="H20" s="324"/>
      <c r="I20" s="324"/>
      <c r="J20" s="324"/>
      <c r="K20" s="324"/>
      <c r="L20" s="318"/>
      <c r="M20" s="318"/>
      <c r="N20" s="318"/>
      <c r="O20" s="318"/>
    </row>
    <row r="21" spans="1:15" ht="16.5" thickTop="1" thickBot="1" x14ac:dyDescent="0.3">
      <c r="A21" s="324" t="s">
        <v>442</v>
      </c>
      <c r="B21" s="324"/>
      <c r="C21" s="324"/>
      <c r="D21" s="423"/>
      <c r="E21" s="424"/>
      <c r="F21" s="424"/>
      <c r="G21" s="424"/>
      <c r="H21" s="424"/>
      <c r="I21" s="424"/>
      <c r="J21" s="424"/>
      <c r="K21" s="425"/>
      <c r="L21" s="318"/>
      <c r="M21" s="318"/>
      <c r="N21" s="318"/>
      <c r="O21" s="318"/>
    </row>
    <row r="22" spans="1:15" ht="15.75" thickTop="1" x14ac:dyDescent="0.25">
      <c r="A22" s="324"/>
      <c r="B22" s="324"/>
      <c r="C22" s="324"/>
      <c r="D22" s="328"/>
      <c r="E22" s="328"/>
      <c r="F22" s="328"/>
      <c r="G22" s="328"/>
      <c r="H22" s="328"/>
      <c r="I22" s="328"/>
      <c r="J22" s="328"/>
      <c r="K22" s="328"/>
      <c r="L22" s="318"/>
      <c r="M22" s="318"/>
      <c r="N22" s="318"/>
      <c r="O22" s="318"/>
    </row>
    <row r="23" spans="1:15" x14ac:dyDescent="0.25">
      <c r="A23" s="324"/>
      <c r="B23" s="324"/>
      <c r="C23" s="324"/>
      <c r="D23" s="328"/>
      <c r="E23" s="328"/>
      <c r="F23" s="328"/>
      <c r="G23" s="328"/>
      <c r="H23" s="328"/>
      <c r="I23" s="328"/>
      <c r="J23" s="328"/>
      <c r="K23" s="328"/>
      <c r="L23" s="318"/>
      <c r="M23" s="318"/>
      <c r="N23" s="318"/>
      <c r="O23" s="318"/>
    </row>
    <row r="24" spans="1:15" x14ac:dyDescent="0.25">
      <c r="A24" s="324"/>
      <c r="B24" s="324"/>
      <c r="C24" s="324"/>
      <c r="D24" s="324"/>
      <c r="E24" s="324"/>
      <c r="F24" s="324"/>
      <c r="G24" s="324"/>
      <c r="H24" s="324"/>
      <c r="I24" s="324"/>
      <c r="J24" s="324"/>
      <c r="K24" s="324"/>
      <c r="L24" s="318"/>
      <c r="M24" s="318"/>
      <c r="N24" s="318"/>
      <c r="O24" s="318"/>
    </row>
    <row r="25" spans="1:15" ht="36" customHeight="1" thickBot="1" x14ac:dyDescent="0.3">
      <c r="A25" s="318"/>
      <c r="B25" s="318"/>
      <c r="C25" s="318"/>
      <c r="D25" s="724" t="s">
        <v>443</v>
      </c>
      <c r="E25" s="724"/>
      <c r="F25" s="724"/>
      <c r="G25" s="318"/>
      <c r="H25" s="725" t="s">
        <v>444</v>
      </c>
      <c r="I25" s="725"/>
      <c r="J25" s="324"/>
      <c r="K25" s="324"/>
      <c r="L25" s="318"/>
      <c r="M25" s="318"/>
      <c r="N25" s="318"/>
      <c r="O25" s="318"/>
    </row>
    <row r="26" spans="1:15" ht="23.25" customHeight="1" thickTop="1" thickBot="1" x14ac:dyDescent="0.3">
      <c r="A26" s="318"/>
      <c r="B26" s="318"/>
      <c r="C26" s="318"/>
      <c r="D26" s="726"/>
      <c r="E26" s="727"/>
      <c r="F26" s="728"/>
      <c r="G26" s="324"/>
      <c r="H26" s="726"/>
      <c r="I26" s="728"/>
      <c r="J26" s="324"/>
      <c r="K26" s="324"/>
      <c r="L26" s="318"/>
      <c r="M26" s="318"/>
      <c r="N26" s="318"/>
      <c r="O26" s="318"/>
    </row>
    <row r="27" spans="1:15" ht="15.75" thickTop="1" x14ac:dyDescent="0.25">
      <c r="A27" s="318"/>
      <c r="B27" s="318"/>
      <c r="C27" s="318"/>
      <c r="D27" s="324"/>
      <c r="E27" s="324"/>
      <c r="F27" s="324"/>
      <c r="G27" s="324"/>
      <c r="H27" s="324"/>
      <c r="I27" s="324"/>
      <c r="J27" s="324"/>
      <c r="K27" s="324"/>
      <c r="L27" s="318"/>
      <c r="M27" s="318"/>
      <c r="N27" s="318"/>
      <c r="O27" s="318"/>
    </row>
    <row r="28" spans="1:15" x14ac:dyDescent="0.25">
      <c r="A28" s="324"/>
      <c r="B28" s="324"/>
      <c r="C28" s="324"/>
      <c r="D28" s="324"/>
      <c r="E28" s="324"/>
      <c r="F28" s="324"/>
      <c r="G28" s="324"/>
      <c r="H28" s="324"/>
      <c r="I28" s="324"/>
      <c r="J28" s="324"/>
      <c r="K28" s="324"/>
      <c r="L28" s="318"/>
      <c r="M28" s="318"/>
      <c r="N28" s="318"/>
      <c r="O28" s="318"/>
    </row>
    <row r="29" spans="1:15" ht="15.75" thickBot="1" x14ac:dyDescent="0.3">
      <c r="A29" s="324"/>
      <c r="B29" s="324"/>
      <c r="C29" s="324"/>
      <c r="D29" s="324"/>
      <c r="E29" s="324"/>
      <c r="F29" s="324"/>
      <c r="G29" s="324"/>
      <c r="H29" s="324"/>
      <c r="I29" s="324"/>
      <c r="J29" s="324"/>
      <c r="K29" s="324"/>
      <c r="L29" s="318"/>
      <c r="M29" s="318"/>
      <c r="N29" s="318"/>
      <c r="O29" s="318"/>
    </row>
    <row r="30" spans="1:15" ht="16.5" thickTop="1" thickBot="1" x14ac:dyDescent="0.3">
      <c r="A30" s="329" t="s">
        <v>445</v>
      </c>
      <c r="B30" s="330">
        <f ca="1">TODAY()</f>
        <v>44239</v>
      </c>
      <c r="C30" s="329" t="s">
        <v>446</v>
      </c>
      <c r="D30" s="423"/>
      <c r="E30" s="424"/>
      <c r="F30" s="424"/>
      <c r="G30" s="424"/>
      <c r="H30" s="424"/>
      <c r="I30" s="424"/>
      <c r="J30" s="425"/>
      <c r="K30" s="331"/>
      <c r="L30" s="320"/>
      <c r="M30" s="320"/>
      <c r="N30" s="320"/>
      <c r="O30" s="320"/>
    </row>
    <row r="31" spans="1:15" ht="15.75" thickTop="1" x14ac:dyDescent="0.25">
      <c r="A31" s="324"/>
      <c r="B31" s="324"/>
      <c r="C31" s="324"/>
      <c r="D31" s="324"/>
      <c r="E31" s="324"/>
      <c r="F31" s="324"/>
      <c r="G31" s="324"/>
      <c r="H31" s="324"/>
      <c r="I31" s="324"/>
      <c r="J31" s="324"/>
      <c r="K31" s="324"/>
      <c r="L31" s="318"/>
      <c r="M31" s="318"/>
      <c r="N31" s="318"/>
      <c r="O31" s="318"/>
    </row>
    <row r="32" spans="1:15" x14ac:dyDescent="0.25">
      <c r="A32" s="324"/>
      <c r="B32" s="324"/>
      <c r="C32" s="324"/>
      <c r="D32" s="324"/>
      <c r="E32" s="324"/>
      <c r="F32" s="324"/>
      <c r="G32" s="324"/>
      <c r="H32" s="324"/>
      <c r="I32" s="324"/>
      <c r="J32" s="324"/>
      <c r="K32" s="324"/>
      <c r="L32" s="318"/>
      <c r="M32" s="318"/>
      <c r="N32" s="318"/>
      <c r="O32" s="318"/>
    </row>
    <row r="33" spans="1:15" ht="15.75" thickBot="1" x14ac:dyDescent="0.3">
      <c r="A33" s="324"/>
      <c r="B33" s="324"/>
      <c r="C33" s="324"/>
      <c r="D33" s="318"/>
      <c r="E33" s="324"/>
      <c r="F33" s="324"/>
      <c r="G33" s="324"/>
      <c r="H33" s="738" t="s">
        <v>376</v>
      </c>
      <c r="I33" s="738"/>
      <c r="J33" s="324"/>
      <c r="K33" s="324"/>
      <c r="L33" s="318"/>
      <c r="M33" s="318"/>
      <c r="N33" s="318"/>
      <c r="O33" s="318"/>
    </row>
    <row r="34" spans="1:15" ht="15.75" thickTop="1" x14ac:dyDescent="0.25">
      <c r="A34" s="324"/>
      <c r="B34" s="324"/>
      <c r="C34" s="324"/>
      <c r="D34" s="324"/>
      <c r="E34" s="324"/>
      <c r="F34" s="324"/>
      <c r="G34" s="739"/>
      <c r="H34" s="740"/>
      <c r="I34" s="740"/>
      <c r="J34" s="741"/>
      <c r="K34" s="324"/>
      <c r="L34" s="318"/>
      <c r="M34" s="318"/>
      <c r="N34" s="318"/>
      <c r="O34" s="318"/>
    </row>
    <row r="35" spans="1:15" x14ac:dyDescent="0.25">
      <c r="A35" s="324"/>
      <c r="B35" s="324"/>
      <c r="C35" s="324"/>
      <c r="D35" s="324"/>
      <c r="E35" s="324"/>
      <c r="F35" s="324"/>
      <c r="G35" s="742"/>
      <c r="H35" s="743"/>
      <c r="I35" s="743"/>
      <c r="J35" s="744"/>
      <c r="K35" s="324"/>
      <c r="L35" s="318"/>
      <c r="M35" s="318"/>
      <c r="N35" s="318"/>
      <c r="O35" s="318"/>
    </row>
    <row r="36" spans="1:15" x14ac:dyDescent="0.25">
      <c r="A36" s="324"/>
      <c r="B36" s="324"/>
      <c r="C36" s="324"/>
      <c r="D36" s="324"/>
      <c r="E36" s="324"/>
      <c r="F36" s="324"/>
      <c r="G36" s="742"/>
      <c r="H36" s="743"/>
      <c r="I36" s="743"/>
      <c r="J36" s="744"/>
      <c r="K36" s="324"/>
      <c r="L36" s="318"/>
      <c r="M36" s="318"/>
      <c r="N36" s="318"/>
      <c r="O36" s="318"/>
    </row>
    <row r="37" spans="1:15" x14ac:dyDescent="0.25">
      <c r="A37" s="324"/>
      <c r="B37" s="324"/>
      <c r="C37" s="324"/>
      <c r="D37" s="324"/>
      <c r="E37" s="324"/>
      <c r="F37" s="324"/>
      <c r="G37" s="742"/>
      <c r="H37" s="743"/>
      <c r="I37" s="743"/>
      <c r="J37" s="744"/>
      <c r="K37" s="324"/>
      <c r="L37" s="318"/>
      <c r="M37" s="318"/>
      <c r="N37" s="318"/>
      <c r="O37" s="318"/>
    </row>
    <row r="38" spans="1:15" x14ac:dyDescent="0.25">
      <c r="A38" s="324"/>
      <c r="B38" s="324"/>
      <c r="C38" s="324"/>
      <c r="D38" s="324"/>
      <c r="E38" s="324"/>
      <c r="F38" s="324"/>
      <c r="G38" s="742"/>
      <c r="H38" s="743"/>
      <c r="I38" s="743"/>
      <c r="J38" s="744"/>
      <c r="K38" s="324"/>
      <c r="L38" s="318"/>
      <c r="M38" s="318"/>
      <c r="N38" s="318"/>
      <c r="O38" s="318"/>
    </row>
    <row r="39" spans="1:15" ht="15.75" thickBot="1" x14ac:dyDescent="0.3">
      <c r="A39" s="324"/>
      <c r="B39" s="324"/>
      <c r="C39" s="324"/>
      <c r="D39" s="324"/>
      <c r="E39" s="324"/>
      <c r="F39" s="324"/>
      <c r="G39" s="745"/>
      <c r="H39" s="746"/>
      <c r="I39" s="746"/>
      <c r="J39" s="747"/>
      <c r="K39" s="324"/>
      <c r="L39" s="318"/>
      <c r="M39" s="318"/>
      <c r="N39" s="318"/>
      <c r="O39" s="318"/>
    </row>
    <row r="40" spans="1:15" ht="15.75" thickTop="1" x14ac:dyDescent="0.25">
      <c r="A40" s="318"/>
      <c r="B40" s="324"/>
      <c r="C40" s="324"/>
      <c r="D40" s="324"/>
      <c r="E40" s="324"/>
      <c r="F40" s="324"/>
      <c r="G40" s="324"/>
      <c r="H40" s="324"/>
      <c r="I40" s="324"/>
      <c r="J40" s="324"/>
      <c r="K40" s="324"/>
      <c r="L40" s="318"/>
      <c r="M40" s="318"/>
      <c r="N40" s="318"/>
      <c r="O40" s="318"/>
    </row>
    <row r="41" spans="1:15" x14ac:dyDescent="0.25">
      <c r="A41" s="318"/>
      <c r="B41" s="324"/>
      <c r="C41" s="324"/>
      <c r="D41" s="324"/>
      <c r="E41" s="324"/>
      <c r="F41" s="324"/>
      <c r="G41" s="324"/>
      <c r="H41" s="324"/>
      <c r="I41" s="324"/>
      <c r="J41" s="324"/>
      <c r="K41" s="324"/>
      <c r="L41" s="318"/>
      <c r="M41" s="318"/>
      <c r="N41" s="318"/>
      <c r="O41" s="318"/>
    </row>
    <row r="42" spans="1:15" x14ac:dyDescent="0.25">
      <c r="A42" s="324" t="s">
        <v>463</v>
      </c>
      <c r="B42" s="324"/>
      <c r="C42" s="324"/>
      <c r="D42" s="324"/>
      <c r="E42" s="324"/>
      <c r="F42" s="324"/>
      <c r="G42" s="324"/>
      <c r="H42" s="324"/>
      <c r="I42" s="324"/>
      <c r="J42" s="324"/>
      <c r="K42" s="324"/>
      <c r="L42" s="318"/>
      <c r="M42" s="318"/>
      <c r="N42" s="318"/>
      <c r="O42" s="318"/>
    </row>
    <row r="43" spans="1:15" x14ac:dyDescent="0.25">
      <c r="A43" s="324"/>
      <c r="B43" s="324"/>
      <c r="C43" s="324"/>
      <c r="D43" s="324"/>
      <c r="E43" s="324"/>
      <c r="F43" s="324"/>
      <c r="G43" s="324"/>
      <c r="H43" s="324"/>
      <c r="I43" s="324"/>
      <c r="J43" s="324"/>
      <c r="K43" s="324"/>
      <c r="L43" s="318"/>
      <c r="M43" s="318"/>
      <c r="N43" s="318"/>
      <c r="O43" s="318"/>
    </row>
    <row r="44" spans="1:15" ht="15.75" thickBot="1" x14ac:dyDescent="0.3"/>
    <row r="45" spans="1:15" ht="21.75" customHeight="1" thickTop="1" thickBot="1" x14ac:dyDescent="0.35">
      <c r="A45" s="191" t="s">
        <v>593</v>
      </c>
      <c r="B45" s="191"/>
      <c r="C45" s="192"/>
      <c r="D45" s="193"/>
      <c r="E45" s="193"/>
      <c r="F45" s="318"/>
      <c r="G45" s="318"/>
      <c r="H45" s="318"/>
      <c r="I45" s="318"/>
      <c r="J45" s="318"/>
      <c r="K45" s="318"/>
      <c r="L45" s="318"/>
      <c r="M45" s="318"/>
      <c r="N45" s="318"/>
      <c r="O45" s="318"/>
    </row>
    <row r="46" spans="1:15" ht="15.75" thickTop="1" x14ac:dyDescent="0.25">
      <c r="A46" s="324"/>
      <c r="B46" s="324"/>
      <c r="C46" s="324"/>
      <c r="D46" s="324"/>
      <c r="E46" s="324"/>
      <c r="F46" s="324"/>
      <c r="G46" s="324"/>
      <c r="H46" s="324"/>
      <c r="I46" s="324"/>
      <c r="J46" s="324"/>
      <c r="K46" s="324"/>
      <c r="L46" s="318"/>
      <c r="M46" s="318"/>
      <c r="N46" s="318"/>
      <c r="O46" s="318"/>
    </row>
    <row r="47" spans="1:15" x14ac:dyDescent="0.25">
      <c r="A47" s="324"/>
      <c r="B47" s="324"/>
      <c r="C47" s="324"/>
      <c r="D47" s="324"/>
      <c r="E47" s="324"/>
      <c r="F47" s="324"/>
      <c r="G47" s="324"/>
      <c r="H47" s="324"/>
      <c r="I47" s="324"/>
      <c r="J47" s="324"/>
      <c r="K47" s="324"/>
      <c r="L47" s="318"/>
      <c r="M47" s="318"/>
      <c r="N47" s="318"/>
      <c r="O47" s="318"/>
    </row>
    <row r="48" spans="1:15" ht="15" customHeight="1" x14ac:dyDescent="0.25">
      <c r="A48" s="332" t="s">
        <v>771</v>
      </c>
      <c r="B48" s="324"/>
      <c r="C48" s="324"/>
      <c r="D48" s="324"/>
      <c r="E48" s="324"/>
      <c r="F48" s="324"/>
      <c r="G48" s="324"/>
      <c r="H48" s="324"/>
      <c r="I48" s="324"/>
      <c r="J48" s="324"/>
      <c r="K48" s="324"/>
      <c r="L48" s="318"/>
      <c r="M48" s="318"/>
      <c r="N48" s="318"/>
      <c r="O48" s="318"/>
    </row>
    <row r="49" spans="1:15" ht="15" customHeight="1" x14ac:dyDescent="0.3">
      <c r="A49" s="333"/>
      <c r="B49" s="333"/>
      <c r="C49" s="333"/>
      <c r="D49" s="333"/>
      <c r="E49" s="324"/>
      <c r="F49" s="324"/>
      <c r="G49" s="324"/>
      <c r="H49" s="324"/>
      <c r="I49" s="324"/>
      <c r="J49" s="324"/>
      <c r="K49" s="324"/>
      <c r="L49" s="318"/>
      <c r="M49" s="318"/>
      <c r="N49" s="318"/>
      <c r="O49" s="318"/>
    </row>
    <row r="50" spans="1:15" s="310" customFormat="1" ht="94.5" customHeight="1" x14ac:dyDescent="0.3">
      <c r="A50" s="333"/>
      <c r="B50" s="333"/>
      <c r="C50" s="333"/>
      <c r="D50" s="749" t="s">
        <v>774</v>
      </c>
      <c r="E50" s="749"/>
      <c r="F50" s="749"/>
      <c r="I50" s="331"/>
      <c r="J50" s="331"/>
      <c r="K50" s="331"/>
      <c r="L50" s="320"/>
      <c r="M50" s="320"/>
      <c r="N50" s="320"/>
      <c r="O50" s="320"/>
    </row>
    <row r="51" spans="1:15" s="310" customFormat="1" ht="44.25" customHeight="1" x14ac:dyDescent="0.3">
      <c r="A51" s="333"/>
      <c r="B51" s="333"/>
      <c r="C51" s="333"/>
      <c r="D51" s="750" t="s">
        <v>773</v>
      </c>
      <c r="E51" s="751"/>
      <c r="F51" s="751"/>
      <c r="I51" s="331"/>
      <c r="J51" s="331"/>
      <c r="K51" s="331"/>
      <c r="L51" s="320"/>
      <c r="M51" s="320"/>
      <c r="N51" s="320"/>
      <c r="O51" s="320"/>
    </row>
    <row r="52" spans="1:15" s="310" customFormat="1" ht="18" customHeight="1" x14ac:dyDescent="0.3">
      <c r="A52" s="333"/>
      <c r="B52" s="333"/>
      <c r="C52" s="333"/>
      <c r="D52" s="333"/>
      <c r="E52" s="331"/>
      <c r="F52" s="331"/>
      <c r="G52" s="331"/>
      <c r="H52" s="331"/>
      <c r="I52" s="331"/>
      <c r="J52" s="331"/>
      <c r="K52" s="331"/>
      <c r="L52" s="320"/>
      <c r="M52" s="320"/>
      <c r="N52" s="320"/>
      <c r="O52" s="320"/>
    </row>
    <row r="53" spans="1:15" s="310" customFormat="1" ht="44.25" customHeight="1" x14ac:dyDescent="0.3">
      <c r="A53" s="333"/>
      <c r="B53" s="333"/>
      <c r="C53" s="333"/>
      <c r="D53" s="333"/>
      <c r="E53" s="331"/>
      <c r="F53" s="331"/>
      <c r="G53" s="331"/>
      <c r="H53" s="331"/>
      <c r="I53" s="331"/>
      <c r="J53" s="331"/>
      <c r="K53" s="331"/>
      <c r="L53" s="320"/>
      <c r="M53" s="320"/>
      <c r="N53" s="320"/>
      <c r="O53" s="320"/>
    </row>
    <row r="54" spans="1:15" ht="15" customHeight="1" x14ac:dyDescent="0.3">
      <c r="A54" s="333"/>
      <c r="B54" s="333"/>
      <c r="C54" s="333"/>
      <c r="D54" s="333"/>
      <c r="E54" s="324"/>
      <c r="F54" s="331"/>
      <c r="G54" s="331"/>
      <c r="H54" s="331"/>
      <c r="I54" s="331"/>
      <c r="J54" s="324"/>
      <c r="K54" s="324"/>
      <c r="L54" s="318"/>
      <c r="M54" s="318"/>
      <c r="N54" s="318"/>
      <c r="O54" s="318"/>
    </row>
    <row r="55" spans="1:15" ht="15" customHeight="1" x14ac:dyDescent="0.3">
      <c r="A55" s="333"/>
      <c r="B55" s="333"/>
      <c r="C55" s="333"/>
      <c r="D55" s="333"/>
      <c r="E55" s="324"/>
      <c r="F55" s="331"/>
      <c r="G55" s="331"/>
      <c r="H55" s="331"/>
      <c r="I55" s="331"/>
      <c r="J55" s="324"/>
      <c r="K55" s="324"/>
      <c r="L55" s="318"/>
      <c r="M55" s="318"/>
      <c r="N55" s="318"/>
      <c r="O55" s="318"/>
    </row>
    <row r="56" spans="1:15" ht="11.25" customHeight="1" x14ac:dyDescent="0.3">
      <c r="A56" s="333"/>
      <c r="B56" s="324"/>
      <c r="C56" s="324"/>
      <c r="D56" s="324"/>
      <c r="E56" s="324"/>
      <c r="F56" s="324"/>
      <c r="G56" s="324"/>
      <c r="H56" s="324"/>
      <c r="I56" s="324"/>
      <c r="J56" s="324"/>
      <c r="K56" s="324"/>
      <c r="L56" s="318"/>
      <c r="M56" s="318"/>
      <c r="N56" s="318"/>
      <c r="O56" s="318"/>
    </row>
    <row r="57" spans="1:15" s="322" customFormat="1" ht="19.5" customHeight="1" x14ac:dyDescent="0.25">
      <c r="E57" s="334"/>
      <c r="F57" s="334"/>
      <c r="G57" s="334"/>
      <c r="H57" s="334"/>
      <c r="I57" s="334"/>
      <c r="J57" s="334"/>
      <c r="K57" s="334"/>
      <c r="L57" s="321"/>
      <c r="M57" s="321"/>
      <c r="N57" s="321"/>
      <c r="O57" s="321"/>
    </row>
    <row r="58" spans="1:15" s="322" customFormat="1" ht="22.5" customHeight="1" x14ac:dyDescent="0.25">
      <c r="E58" s="321"/>
      <c r="F58" s="321"/>
      <c r="G58" s="321"/>
      <c r="H58" s="321"/>
      <c r="I58" s="321"/>
      <c r="J58" s="321"/>
      <c r="K58" s="321"/>
      <c r="L58" s="321"/>
      <c r="M58" s="321"/>
      <c r="N58" s="321"/>
      <c r="O58" s="321"/>
    </row>
    <row r="59" spans="1:15" ht="15" customHeight="1" x14ac:dyDescent="0.25">
      <c r="A59" s="318"/>
      <c r="B59" s="318"/>
      <c r="C59" s="318"/>
      <c r="D59" s="318"/>
      <c r="E59" s="318"/>
      <c r="F59" s="318"/>
      <c r="G59" s="318"/>
      <c r="H59" s="318"/>
      <c r="I59" s="318"/>
      <c r="J59" s="318"/>
      <c r="K59" s="318"/>
      <c r="L59" s="318"/>
      <c r="M59" s="318"/>
      <c r="N59" s="318"/>
      <c r="O59" s="318"/>
    </row>
    <row r="60" spans="1:15" x14ac:dyDescent="0.25">
      <c r="A60" s="318"/>
      <c r="B60" s="318"/>
      <c r="C60" s="318"/>
      <c r="D60" s="318"/>
      <c r="E60" s="318"/>
      <c r="F60" s="318"/>
      <c r="G60" s="318"/>
      <c r="H60" s="318"/>
      <c r="I60" s="318"/>
      <c r="J60" s="318"/>
      <c r="K60" s="318"/>
      <c r="L60" s="318"/>
      <c r="M60" s="318"/>
      <c r="N60" s="318"/>
      <c r="O60" s="318"/>
    </row>
    <row r="62" spans="1:15" ht="15" customHeight="1" x14ac:dyDescent="0.25">
      <c r="A62" s="324"/>
      <c r="B62" s="318"/>
      <c r="C62" s="318"/>
      <c r="D62" s="318"/>
      <c r="E62" s="318"/>
      <c r="F62" s="318"/>
      <c r="G62" s="318"/>
      <c r="H62" s="318"/>
      <c r="I62" s="318"/>
      <c r="J62" s="318"/>
      <c r="K62" s="318"/>
      <c r="L62" s="318"/>
      <c r="M62" s="318"/>
      <c r="N62" s="318"/>
      <c r="O62" s="318"/>
    </row>
    <row r="63" spans="1:15" x14ac:dyDescent="0.25">
      <c r="A63" s="335"/>
      <c r="B63" s="335"/>
      <c r="C63" s="335"/>
      <c r="D63" s="335"/>
      <c r="E63" s="335"/>
      <c r="F63" s="335"/>
      <c r="G63" s="335"/>
      <c r="H63" s="335"/>
      <c r="I63" s="335"/>
      <c r="J63" s="335"/>
      <c r="K63" s="335"/>
      <c r="L63" s="335"/>
      <c r="M63" s="335"/>
      <c r="N63" s="335"/>
      <c r="O63" s="335"/>
    </row>
    <row r="64" spans="1:15" ht="15" customHeight="1" x14ac:dyDescent="0.35">
      <c r="A64" s="336"/>
      <c r="B64" s="336"/>
      <c r="C64" s="336"/>
      <c r="D64" s="336"/>
      <c r="E64" s="336"/>
      <c r="F64" s="336"/>
      <c r="G64" s="336"/>
      <c r="H64" s="336"/>
      <c r="I64" s="336"/>
      <c r="J64" s="336"/>
      <c r="K64" s="336"/>
      <c r="L64" s="336"/>
      <c r="M64" s="336"/>
      <c r="N64" s="336"/>
      <c r="O64" s="336"/>
    </row>
    <row r="65" spans="1:15" x14ac:dyDescent="0.25">
      <c r="A65" s="748"/>
      <c r="B65" s="748"/>
      <c r="C65" s="748"/>
      <c r="D65" s="748"/>
      <c r="E65" s="748"/>
      <c r="F65" s="748"/>
      <c r="G65" s="748"/>
      <c r="H65" s="748"/>
      <c r="I65" s="748"/>
      <c r="J65" s="748"/>
      <c r="K65" s="748"/>
      <c r="L65" s="337"/>
      <c r="M65" s="337"/>
      <c r="N65" s="337"/>
      <c r="O65" s="337"/>
    </row>
  </sheetData>
  <sheetProtection algorithmName="SHA-512" hashValue="bU1lUgQR4iUZ43LWLTnWWOUaWn39CbdlgoWf4QlvtUpe23Z51VM81hQ+zWKIpOHrFzaprWnv3ViGcRo2xj4xvA==" saltValue="J6wxV+D0GAnYWgJQbUjWPw==" spinCount="100000" sheet="1" objects="1" scenarios="1"/>
  <mergeCells count="18">
    <mergeCell ref="H33:I33"/>
    <mergeCell ref="G34:J39"/>
    <mergeCell ref="A65:K65"/>
    <mergeCell ref="D50:F50"/>
    <mergeCell ref="D51:F51"/>
    <mergeCell ref="D17:K17"/>
    <mergeCell ref="A1:K1"/>
    <mergeCell ref="A2:K2"/>
    <mergeCell ref="D6:K6"/>
    <mergeCell ref="D8:K8"/>
    <mergeCell ref="F14:J14"/>
    <mergeCell ref="D30:J30"/>
    <mergeCell ref="D19:K19"/>
    <mergeCell ref="D21:K21"/>
    <mergeCell ref="D25:F25"/>
    <mergeCell ref="H25:I25"/>
    <mergeCell ref="D26:F26"/>
    <mergeCell ref="H26:I26"/>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7"/>
  <sheetViews>
    <sheetView showGridLines="0" tabSelected="1" topLeftCell="A97" zoomScale="120" zoomScaleNormal="120" zoomScaleSheetLayoutView="80" workbookViewId="0">
      <selection activeCell="L32" sqref="L32"/>
    </sheetView>
  </sheetViews>
  <sheetFormatPr baseColWidth="10" defaultRowHeight="12.75" x14ac:dyDescent="0.2"/>
  <cols>
    <col min="1" max="1" width="14.85546875" style="88" customWidth="1"/>
    <col min="2" max="2" width="17.140625" style="88" customWidth="1"/>
    <col min="3" max="3" width="19.42578125" style="88" customWidth="1"/>
    <col min="4" max="4" width="17.85546875" style="88" customWidth="1"/>
    <col min="5" max="5" width="15.5703125" style="88" customWidth="1"/>
    <col min="6" max="6" width="15.85546875" style="88" customWidth="1"/>
    <col min="7" max="7" width="16" style="88" customWidth="1"/>
    <col min="8" max="8" width="18.5703125" style="88" customWidth="1"/>
    <col min="9" max="9" width="13.28515625" style="88" customWidth="1"/>
    <col min="10" max="10" width="15.28515625" style="88" customWidth="1"/>
    <col min="11" max="11" width="11.42578125" style="88"/>
    <col min="12" max="12" width="15.5703125" style="88" customWidth="1"/>
    <col min="13" max="13" width="11.42578125" style="88"/>
    <col min="14" max="14" width="15.28515625" style="88" customWidth="1"/>
    <col min="15" max="16384" width="11.42578125" style="88"/>
  </cols>
  <sheetData>
    <row r="1" spans="1:15" ht="22.5" customHeight="1" x14ac:dyDescent="0.2">
      <c r="A1" s="417" t="s">
        <v>412</v>
      </c>
      <c r="B1" s="418"/>
      <c r="C1" s="418"/>
      <c r="D1" s="418"/>
      <c r="E1" s="418"/>
      <c r="F1" s="418"/>
      <c r="G1" s="418"/>
      <c r="H1" s="418"/>
      <c r="I1" s="418"/>
      <c r="J1" s="418"/>
      <c r="K1" s="418"/>
      <c r="L1" s="418"/>
      <c r="M1" s="418"/>
      <c r="N1" s="419"/>
    </row>
    <row r="2" spans="1:15" ht="31.5" customHeight="1" x14ac:dyDescent="0.2">
      <c r="A2" s="420" t="s">
        <v>523</v>
      </c>
      <c r="B2" s="421"/>
      <c r="C2" s="421"/>
      <c r="D2" s="421"/>
      <c r="E2" s="421"/>
      <c r="F2" s="421"/>
      <c r="G2" s="421"/>
      <c r="H2" s="421"/>
      <c r="I2" s="421"/>
      <c r="J2" s="421"/>
      <c r="K2" s="421"/>
      <c r="L2" s="421"/>
      <c r="M2" s="421"/>
      <c r="N2" s="422"/>
    </row>
    <row r="3" spans="1:15" s="89" customFormat="1" ht="9.9499999999999993" customHeight="1" thickBot="1" x14ac:dyDescent="0.25">
      <c r="A3" s="139"/>
      <c r="B3" s="139"/>
      <c r="C3" s="139"/>
      <c r="D3" s="139"/>
      <c r="E3" s="139"/>
      <c r="F3" s="139"/>
      <c r="G3" s="139"/>
      <c r="H3" s="139"/>
      <c r="I3" s="139"/>
      <c r="J3" s="139"/>
      <c r="K3" s="139"/>
      <c r="L3" s="139"/>
      <c r="M3" s="139"/>
      <c r="N3" s="139"/>
    </row>
    <row r="4" spans="1:15" s="89" customFormat="1" ht="20.100000000000001" customHeight="1" thickTop="1" thickBot="1" x14ac:dyDescent="0.25">
      <c r="A4" s="429" t="s">
        <v>1</v>
      </c>
      <c r="B4" s="429"/>
      <c r="C4" s="140"/>
      <c r="D4" s="426"/>
      <c r="E4" s="427"/>
      <c r="F4" s="428"/>
      <c r="G4" s="141"/>
      <c r="H4" s="86" t="s">
        <v>305</v>
      </c>
      <c r="I4" s="141"/>
      <c r="J4" s="141"/>
      <c r="K4" s="141"/>
      <c r="L4" s="141"/>
      <c r="M4" s="141"/>
      <c r="N4" s="141"/>
    </row>
    <row r="5" spans="1:15" ht="9.9499999999999993" customHeight="1" thickTop="1" thickBot="1" x14ac:dyDescent="0.3">
      <c r="A5" s="142"/>
      <c r="B5" s="142"/>
      <c r="C5" s="143"/>
      <c r="D5" s="144"/>
      <c r="E5" s="144"/>
      <c r="F5" s="144"/>
      <c r="G5" s="144"/>
      <c r="H5" s="144"/>
      <c r="I5" s="144"/>
      <c r="J5" s="144"/>
      <c r="K5" s="144"/>
      <c r="L5" s="144"/>
      <c r="M5" s="144"/>
      <c r="N5" s="144"/>
    </row>
    <row r="6" spans="1:15" ht="20.100000000000001" customHeight="1" thickTop="1" thickBot="1" x14ac:dyDescent="0.3">
      <c r="A6" s="145" t="s">
        <v>91</v>
      </c>
      <c r="B6" s="142"/>
      <c r="C6" s="143"/>
      <c r="D6" s="423"/>
      <c r="E6" s="424"/>
      <c r="F6" s="424"/>
      <c r="G6" s="424"/>
      <c r="H6" s="424"/>
      <c r="I6" s="424"/>
      <c r="J6" s="424"/>
      <c r="K6" s="424"/>
      <c r="L6" s="424"/>
      <c r="M6" s="424"/>
      <c r="N6" s="425"/>
    </row>
    <row r="7" spans="1:15" ht="9.9499999999999993" customHeight="1" thickTop="1" thickBot="1" x14ac:dyDescent="0.3">
      <c r="A7" s="145"/>
      <c r="B7" s="142"/>
      <c r="C7" s="143"/>
      <c r="D7" s="146"/>
      <c r="E7" s="146"/>
      <c r="F7" s="146"/>
      <c r="G7" s="146"/>
      <c r="H7" s="146"/>
      <c r="I7" s="146"/>
      <c r="J7" s="146"/>
      <c r="K7" s="146"/>
      <c r="L7" s="146"/>
      <c r="M7" s="146"/>
      <c r="N7" s="146"/>
    </row>
    <row r="8" spans="1:15" ht="20.100000000000001" customHeight="1" thickTop="1" thickBot="1" x14ac:dyDescent="0.3">
      <c r="A8" s="145" t="s">
        <v>246</v>
      </c>
      <c r="B8" s="142"/>
      <c r="C8" s="143"/>
      <c r="D8" s="423"/>
      <c r="E8" s="424"/>
      <c r="F8" s="424"/>
      <c r="G8" s="424"/>
      <c r="H8" s="424"/>
      <c r="I8" s="424"/>
      <c r="J8" s="424"/>
      <c r="K8" s="424"/>
      <c r="L8" s="424"/>
      <c r="M8" s="424"/>
      <c r="N8" s="425"/>
    </row>
    <row r="9" spans="1:15" ht="9.9499999999999993" customHeight="1" thickTop="1" thickBot="1" x14ac:dyDescent="0.3">
      <c r="A9" s="145"/>
      <c r="B9" s="142"/>
      <c r="C9" s="143"/>
      <c r="D9" s="146"/>
      <c r="E9" s="146"/>
      <c r="F9" s="146"/>
      <c r="G9" s="146"/>
      <c r="H9" s="146"/>
      <c r="I9" s="146"/>
      <c r="J9" s="146"/>
      <c r="K9" s="146"/>
      <c r="L9" s="146"/>
      <c r="M9" s="146"/>
      <c r="N9" s="146"/>
    </row>
    <row r="10" spans="1:15" ht="20.100000000000001" customHeight="1" thickTop="1" thickBot="1" x14ac:dyDescent="0.3">
      <c r="A10" s="145" t="s">
        <v>247</v>
      </c>
      <c r="B10" s="142"/>
      <c r="C10" s="143"/>
      <c r="D10" s="379"/>
      <c r="E10" s="144"/>
      <c r="F10" s="147" t="s">
        <v>294</v>
      </c>
      <c r="G10" s="423"/>
      <c r="H10" s="424"/>
      <c r="I10" s="424"/>
      <c r="J10" s="424"/>
      <c r="K10" s="425"/>
      <c r="L10" s="146"/>
      <c r="M10" s="146"/>
      <c r="N10" s="146"/>
    </row>
    <row r="11" spans="1:15" ht="9.9499999999999993" customHeight="1" thickTop="1" x14ac:dyDescent="0.25">
      <c r="A11" s="148"/>
      <c r="B11" s="148"/>
      <c r="C11" s="148"/>
      <c r="D11" s="149"/>
      <c r="E11" s="148"/>
      <c r="F11" s="148"/>
      <c r="G11" s="148"/>
      <c r="H11" s="148"/>
      <c r="I11" s="148"/>
      <c r="J11" s="148"/>
      <c r="K11" s="148"/>
      <c r="L11" s="148"/>
      <c r="M11" s="148"/>
      <c r="N11" s="148"/>
      <c r="O11" s="90"/>
    </row>
    <row r="12" spans="1:15" ht="20.100000000000001" customHeight="1" x14ac:dyDescent="0.2">
      <c r="A12" s="430" t="s">
        <v>414</v>
      </c>
      <c r="B12" s="430"/>
      <c r="C12" s="430"/>
      <c r="D12" s="430"/>
      <c r="E12" s="430"/>
      <c r="F12" s="430"/>
      <c r="G12" s="430"/>
      <c r="H12" s="430"/>
      <c r="I12" s="430"/>
      <c r="J12" s="430"/>
      <c r="K12" s="430"/>
      <c r="L12" s="430"/>
      <c r="M12" s="430"/>
      <c r="N12" s="430"/>
      <c r="O12" s="90"/>
    </row>
    <row r="13" spans="1:15" ht="9.9499999999999993" customHeight="1" thickBot="1" x14ac:dyDescent="0.3">
      <c r="A13" s="148"/>
      <c r="B13" s="148"/>
      <c r="C13" s="148"/>
      <c r="D13" s="148"/>
      <c r="E13" s="148"/>
      <c r="F13" s="148"/>
      <c r="G13" s="148"/>
      <c r="H13" s="148"/>
      <c r="I13" s="148"/>
      <c r="J13" s="148"/>
      <c r="K13" s="148"/>
      <c r="L13" s="148"/>
      <c r="M13" s="148"/>
      <c r="N13" s="148"/>
      <c r="O13" s="90"/>
    </row>
    <row r="14" spans="1:15" ht="20.100000000000001" customHeight="1" thickTop="1" thickBot="1" x14ac:dyDescent="0.25">
      <c r="A14" s="145" t="s">
        <v>2</v>
      </c>
      <c r="B14" s="423"/>
      <c r="C14" s="424"/>
      <c r="D14" s="425"/>
      <c r="E14" s="143"/>
      <c r="F14" s="145" t="s">
        <v>3</v>
      </c>
      <c r="G14" s="423"/>
      <c r="H14" s="424"/>
      <c r="I14" s="424"/>
      <c r="J14" s="425"/>
      <c r="K14" s="143"/>
      <c r="L14" s="143"/>
      <c r="M14" s="143"/>
      <c r="N14" s="143"/>
    </row>
    <row r="15" spans="1:15" ht="9.9499999999999993" customHeight="1" thickTop="1" thickBot="1" x14ac:dyDescent="0.3">
      <c r="A15" s="142"/>
      <c r="B15" s="143"/>
      <c r="C15" s="143"/>
      <c r="D15" s="143"/>
      <c r="E15" s="143"/>
      <c r="F15" s="143"/>
      <c r="G15" s="143"/>
      <c r="H15" s="143"/>
      <c r="I15" s="143"/>
      <c r="J15" s="143"/>
      <c r="K15" s="143"/>
      <c r="L15" s="143"/>
      <c r="M15" s="143"/>
      <c r="N15" s="143"/>
    </row>
    <row r="16" spans="1:15" ht="20.100000000000001" customHeight="1" thickTop="1" thickBot="1" x14ac:dyDescent="0.25">
      <c r="A16" s="145" t="s">
        <v>4</v>
      </c>
      <c r="B16" s="423"/>
      <c r="C16" s="424"/>
      <c r="D16" s="424"/>
      <c r="E16" s="424"/>
      <c r="F16" s="424"/>
      <c r="G16" s="424"/>
      <c r="H16" s="424"/>
      <c r="I16" s="424"/>
      <c r="J16" s="425"/>
      <c r="K16" s="143"/>
      <c r="L16" s="143"/>
      <c r="M16" s="143"/>
      <c r="N16" s="143"/>
    </row>
    <row r="17" spans="1:15" ht="9.9499999999999993" customHeight="1" thickTop="1" thickBot="1" x14ac:dyDescent="0.3">
      <c r="A17" s="142"/>
      <c r="B17" s="143"/>
      <c r="C17" s="143"/>
      <c r="D17" s="143"/>
      <c r="E17" s="143"/>
      <c r="F17" s="143"/>
      <c r="G17" s="143"/>
      <c r="H17" s="143"/>
      <c r="I17" s="143"/>
      <c r="J17" s="143"/>
      <c r="K17" s="143"/>
      <c r="L17" s="143"/>
      <c r="M17" s="143"/>
      <c r="N17" s="143"/>
    </row>
    <row r="18" spans="1:15" ht="20.100000000000001" customHeight="1" thickTop="1" thickBot="1" x14ac:dyDescent="0.25">
      <c r="A18" s="145" t="s">
        <v>5</v>
      </c>
      <c r="B18" s="431"/>
      <c r="C18" s="432"/>
      <c r="D18" s="143"/>
      <c r="E18" s="143"/>
      <c r="F18" s="145" t="s">
        <v>375</v>
      </c>
      <c r="G18" s="414"/>
      <c r="H18" s="415"/>
      <c r="I18" s="415"/>
      <c r="J18" s="416"/>
      <c r="K18" s="143"/>
      <c r="L18" s="143"/>
      <c r="M18" s="143"/>
      <c r="N18" s="143"/>
    </row>
    <row r="19" spans="1:15" ht="9.9499999999999993" customHeight="1" thickTop="1" x14ac:dyDescent="0.25">
      <c r="A19" s="148"/>
      <c r="B19" s="148"/>
      <c r="C19" s="148"/>
      <c r="D19" s="148"/>
      <c r="E19" s="148"/>
      <c r="F19" s="148"/>
      <c r="G19" s="148"/>
      <c r="H19" s="148"/>
      <c r="I19" s="148"/>
      <c r="J19" s="148"/>
      <c r="K19" s="148"/>
      <c r="L19" s="148"/>
      <c r="M19" s="148"/>
      <c r="N19" s="148"/>
      <c r="O19" s="90"/>
    </row>
    <row r="20" spans="1:15" ht="9.9499999999999993" customHeight="1" x14ac:dyDescent="0.25">
      <c r="A20" s="148"/>
      <c r="B20" s="148"/>
      <c r="C20" s="148"/>
      <c r="D20" s="148"/>
      <c r="E20" s="148"/>
      <c r="F20" s="148"/>
      <c r="G20" s="148"/>
      <c r="H20" s="148"/>
      <c r="I20" s="148"/>
      <c r="J20" s="148"/>
      <c r="K20" s="148"/>
      <c r="L20" s="148"/>
      <c r="M20" s="148"/>
      <c r="N20" s="148"/>
      <c r="O20" s="90"/>
    </row>
    <row r="21" spans="1:15" ht="9.9499999999999993" customHeight="1" x14ac:dyDescent="0.25">
      <c r="A21" s="148"/>
      <c r="B21" s="148"/>
      <c r="C21" s="148"/>
      <c r="D21" s="148"/>
      <c r="E21" s="148"/>
      <c r="F21" s="148"/>
      <c r="G21" s="148"/>
      <c r="H21" s="148"/>
      <c r="I21" s="148"/>
      <c r="J21" s="148"/>
      <c r="K21" s="148"/>
      <c r="L21" s="148"/>
      <c r="M21" s="148"/>
      <c r="N21" s="148"/>
      <c r="O21" s="90"/>
    </row>
    <row r="22" spans="1:15" ht="23.25" customHeight="1" x14ac:dyDescent="0.2">
      <c r="A22" s="430" t="s">
        <v>737</v>
      </c>
      <c r="B22" s="430"/>
      <c r="C22" s="430"/>
      <c r="D22" s="430"/>
      <c r="E22" s="430"/>
      <c r="F22" s="430"/>
      <c r="G22" s="430"/>
      <c r="H22" s="430"/>
      <c r="I22" s="430"/>
      <c r="J22" s="430"/>
      <c r="K22" s="430"/>
      <c r="L22" s="430"/>
      <c r="M22" s="430"/>
      <c r="N22" s="430"/>
      <c r="O22" s="90"/>
    </row>
    <row r="23" spans="1:15" ht="9.9499999999999993" customHeight="1" thickBot="1" x14ac:dyDescent="0.3">
      <c r="A23" s="148"/>
      <c r="B23" s="148"/>
      <c r="C23" s="148"/>
      <c r="D23" s="148"/>
      <c r="E23" s="148"/>
      <c r="F23" s="148"/>
      <c r="G23" s="148"/>
      <c r="H23" s="148"/>
      <c r="I23" s="148"/>
      <c r="J23" s="148"/>
      <c r="K23" s="148"/>
      <c r="L23" s="148"/>
      <c r="M23" s="148"/>
      <c r="N23" s="148"/>
      <c r="O23" s="90"/>
    </row>
    <row r="24" spans="1:15" ht="16.5" thickTop="1" thickBot="1" x14ac:dyDescent="0.3">
      <c r="A24" s="148"/>
      <c r="B24" s="246"/>
      <c r="C24" s="148" t="s">
        <v>653</v>
      </c>
      <c r="D24" s="148"/>
      <c r="E24" s="148"/>
      <c r="F24" s="148"/>
      <c r="G24" s="148"/>
      <c r="H24" s="148"/>
      <c r="I24" s="148"/>
      <c r="J24" s="148"/>
      <c r="K24" s="148"/>
      <c r="L24" s="148"/>
      <c r="M24" s="148"/>
      <c r="N24" s="148"/>
      <c r="O24" s="90"/>
    </row>
    <row r="25" spans="1:15" ht="9.9499999999999993" customHeight="1" thickTop="1" x14ac:dyDescent="0.25">
      <c r="A25" s="148"/>
      <c r="B25" s="148"/>
      <c r="C25" s="148"/>
      <c r="D25" s="148"/>
      <c r="E25" s="148"/>
      <c r="F25" s="148"/>
      <c r="G25" s="148"/>
      <c r="H25" s="148"/>
      <c r="I25" s="148"/>
      <c r="J25" s="148"/>
      <c r="K25" s="148"/>
      <c r="L25" s="148"/>
      <c r="M25" s="148"/>
      <c r="N25" s="148"/>
      <c r="O25" s="90"/>
    </row>
    <row r="26" spans="1:15" ht="20.100000000000001" customHeight="1" x14ac:dyDescent="0.25">
      <c r="A26" s="142" t="s">
        <v>526</v>
      </c>
      <c r="B26" s="148"/>
      <c r="C26" s="148"/>
      <c r="D26" s="148"/>
      <c r="E26" s="148"/>
      <c r="F26" s="148"/>
      <c r="G26" s="148"/>
      <c r="H26" s="148"/>
      <c r="I26" s="148"/>
      <c r="J26" s="148"/>
      <c r="K26" s="148"/>
      <c r="L26" s="148"/>
      <c r="M26" s="148"/>
      <c r="N26" s="148"/>
      <c r="O26" s="90"/>
    </row>
    <row r="27" spans="1:15" ht="9.75" customHeight="1" x14ac:dyDescent="0.25">
      <c r="A27" s="143"/>
      <c r="B27" s="148"/>
      <c r="D27" s="148"/>
      <c r="E27" s="148"/>
      <c r="F27" s="148"/>
      <c r="G27" s="148"/>
      <c r="H27" s="143"/>
      <c r="I27" s="148"/>
      <c r="J27" s="148"/>
      <c r="K27" s="148"/>
      <c r="L27" s="148"/>
      <c r="M27" s="148"/>
      <c r="N27" s="148"/>
      <c r="O27" s="90"/>
    </row>
    <row r="28" spans="1:15" ht="20.25" customHeight="1" thickBot="1" x14ac:dyDescent="0.3">
      <c r="A28" s="148"/>
      <c r="B28" s="148"/>
      <c r="C28" s="158" t="s">
        <v>524</v>
      </c>
      <c r="D28" s="148"/>
      <c r="E28" s="148"/>
      <c r="F28" s="148"/>
      <c r="G28" s="148"/>
      <c r="H28" s="148"/>
      <c r="I28" s="148"/>
      <c r="J28" s="148"/>
      <c r="K28" s="148"/>
      <c r="L28" s="148"/>
      <c r="M28" s="148"/>
      <c r="N28" s="148"/>
      <c r="O28" s="90"/>
    </row>
    <row r="29" spans="1:15" ht="20.100000000000001" customHeight="1" thickTop="1" thickBot="1" x14ac:dyDescent="0.3">
      <c r="A29" s="143"/>
      <c r="B29" s="246"/>
      <c r="D29" s="160" t="s">
        <v>636</v>
      </c>
      <c r="E29" s="148"/>
      <c r="F29" s="148"/>
      <c r="G29" s="143"/>
      <c r="H29" s="143"/>
      <c r="I29" s="148"/>
      <c r="J29" s="148"/>
      <c r="K29" s="148"/>
      <c r="L29" s="148"/>
      <c r="M29" s="148"/>
      <c r="N29" s="148"/>
      <c r="O29" s="90"/>
    </row>
    <row r="30" spans="1:15" ht="12" customHeight="1" thickTop="1" thickBot="1" x14ac:dyDescent="0.3">
      <c r="A30" s="143"/>
      <c r="B30" s="247"/>
      <c r="D30" s="143"/>
      <c r="E30" s="148"/>
      <c r="F30" s="148"/>
      <c r="G30" s="158"/>
      <c r="H30" s="158"/>
      <c r="I30" s="148"/>
      <c r="J30" s="148"/>
      <c r="K30" s="148"/>
      <c r="L30" s="148"/>
      <c r="M30" s="148"/>
      <c r="N30" s="148"/>
      <c r="O30" s="90"/>
    </row>
    <row r="31" spans="1:15" ht="20.100000000000001" customHeight="1" thickTop="1" thickBot="1" x14ac:dyDescent="0.3">
      <c r="A31" s="143"/>
      <c r="B31" s="246"/>
      <c r="D31" s="159" t="s">
        <v>527</v>
      </c>
      <c r="E31" s="148"/>
      <c r="F31" s="148"/>
      <c r="G31" s="143"/>
      <c r="H31" s="143"/>
      <c r="I31" s="148"/>
      <c r="J31" s="148"/>
      <c r="K31" s="148"/>
      <c r="L31" s="148"/>
      <c r="M31" s="148"/>
      <c r="N31" s="148"/>
      <c r="O31" s="90"/>
    </row>
    <row r="32" spans="1:15" ht="20.100000000000001" customHeight="1" thickTop="1" thickBot="1" x14ac:dyDescent="0.3">
      <c r="A32" s="143"/>
      <c r="B32" s="247"/>
      <c r="D32" s="143"/>
      <c r="E32" s="148"/>
      <c r="F32" s="148"/>
      <c r="G32" s="158"/>
      <c r="H32" s="158"/>
      <c r="I32" s="148"/>
      <c r="J32" s="148"/>
      <c r="K32" s="148"/>
      <c r="L32" s="148"/>
      <c r="M32" s="148"/>
      <c r="N32" s="148"/>
      <c r="O32" s="90"/>
    </row>
    <row r="33" spans="1:15" ht="20.100000000000001" customHeight="1" thickTop="1" thickBot="1" x14ac:dyDescent="0.3">
      <c r="A33" s="143"/>
      <c r="B33" s="246"/>
      <c r="D33" s="160" t="s">
        <v>528</v>
      </c>
      <c r="E33" s="148"/>
      <c r="F33" s="148"/>
      <c r="G33" s="158"/>
      <c r="H33" s="158"/>
      <c r="I33" s="148"/>
      <c r="J33" s="148"/>
      <c r="K33" s="148"/>
      <c r="L33" s="148"/>
      <c r="M33" s="148"/>
      <c r="N33" s="148"/>
      <c r="O33" s="90"/>
    </row>
    <row r="34" spans="1:15" ht="20.100000000000001" customHeight="1" thickTop="1" thickBot="1" x14ac:dyDescent="0.3">
      <c r="A34" s="143"/>
      <c r="B34" s="143"/>
      <c r="C34" s="143"/>
      <c r="D34" s="148"/>
      <c r="E34" s="148"/>
      <c r="F34" s="148"/>
      <c r="G34" s="148"/>
      <c r="H34" s="158"/>
      <c r="I34" s="148"/>
      <c r="J34" s="148"/>
      <c r="K34" s="148"/>
      <c r="L34" s="148"/>
      <c r="M34" s="148"/>
      <c r="N34" s="148"/>
      <c r="O34" s="90"/>
    </row>
    <row r="35" spans="1:15" ht="16.5" thickTop="1" thickBot="1" x14ac:dyDescent="0.3">
      <c r="A35" s="148"/>
      <c r="B35" s="157"/>
      <c r="C35" s="158" t="s">
        <v>525</v>
      </c>
      <c r="D35" s="148"/>
      <c r="E35" s="148"/>
      <c r="F35" s="148"/>
      <c r="G35" s="148"/>
      <c r="H35" s="148"/>
      <c r="I35" s="148"/>
      <c r="J35" s="148"/>
      <c r="K35" s="148"/>
      <c r="L35" s="148"/>
      <c r="M35" s="148"/>
      <c r="N35" s="148"/>
      <c r="O35" s="90"/>
    </row>
    <row r="36" spans="1:15" ht="16.5" thickTop="1" thickBot="1" x14ac:dyDescent="0.3">
      <c r="A36" s="148"/>
      <c r="B36" s="148"/>
      <c r="C36" s="148"/>
      <c r="D36" s="148"/>
      <c r="E36" s="148"/>
      <c r="F36" s="148"/>
      <c r="G36" s="148"/>
      <c r="H36" s="148"/>
      <c r="I36" s="148"/>
      <c r="J36" s="148"/>
      <c r="K36" s="148"/>
      <c r="L36" s="148"/>
      <c r="M36" s="148"/>
      <c r="N36" s="148"/>
      <c r="O36" s="90"/>
    </row>
    <row r="37" spans="1:15" ht="16.5" thickTop="1" thickBot="1" x14ac:dyDescent="0.3">
      <c r="A37" s="148"/>
      <c r="B37" s="157"/>
      <c r="C37" s="158" t="s">
        <v>640</v>
      </c>
      <c r="D37" s="148"/>
      <c r="E37" s="148"/>
      <c r="F37" s="148"/>
      <c r="G37" s="148"/>
      <c r="H37" s="148"/>
      <c r="I37" s="148"/>
      <c r="J37" s="148"/>
      <c r="K37" s="148"/>
      <c r="L37" s="148"/>
      <c r="M37" s="148"/>
      <c r="N37" s="148"/>
      <c r="O37" s="90"/>
    </row>
    <row r="38" spans="1:15" ht="15.75" thickTop="1" x14ac:dyDescent="0.25">
      <c r="A38" s="148"/>
      <c r="B38" s="148"/>
      <c r="C38" s="158"/>
      <c r="D38" s="148"/>
      <c r="E38" s="148"/>
      <c r="F38" s="148"/>
      <c r="G38" s="148"/>
      <c r="H38" s="148"/>
      <c r="I38" s="148"/>
      <c r="J38" s="148"/>
      <c r="K38" s="148"/>
      <c r="L38" s="148"/>
      <c r="M38" s="148"/>
      <c r="N38" s="148"/>
      <c r="O38" s="90"/>
    </row>
    <row r="39" spans="1:15" ht="23.25" customHeight="1" x14ac:dyDescent="0.2">
      <c r="A39" s="430" t="s">
        <v>412</v>
      </c>
      <c r="B39" s="430"/>
      <c r="C39" s="430"/>
      <c r="D39" s="430"/>
      <c r="E39" s="430"/>
      <c r="F39" s="430"/>
      <c r="G39" s="430"/>
      <c r="H39" s="430"/>
      <c r="I39" s="430"/>
      <c r="J39" s="430"/>
      <c r="K39" s="430"/>
      <c r="L39" s="430"/>
      <c r="M39" s="430"/>
      <c r="N39" s="430"/>
      <c r="O39" s="90"/>
    </row>
    <row r="40" spans="1:15" ht="9.9499999999999993" customHeight="1" x14ac:dyDescent="0.25">
      <c r="A40" s="148"/>
      <c r="B40" s="148"/>
      <c r="C40" s="148"/>
      <c r="D40" s="148"/>
      <c r="E40" s="148"/>
      <c r="F40" s="148"/>
      <c r="G40" s="148"/>
      <c r="H40" s="148"/>
      <c r="I40" s="148"/>
      <c r="J40" s="148"/>
      <c r="K40" s="148"/>
      <c r="L40" s="148"/>
      <c r="M40" s="148"/>
      <c r="N40" s="148"/>
      <c r="O40" s="90"/>
    </row>
    <row r="41" spans="1:15" ht="20.100000000000001" customHeight="1" x14ac:dyDescent="0.25">
      <c r="A41" s="145" t="s">
        <v>415</v>
      </c>
      <c r="B41" s="148"/>
      <c r="C41" s="148"/>
      <c r="D41" s="148"/>
      <c r="E41" s="148"/>
      <c r="F41" s="148"/>
      <c r="G41" s="148"/>
      <c r="H41" s="148"/>
      <c r="I41" s="148"/>
      <c r="J41" s="148"/>
      <c r="K41" s="148"/>
      <c r="L41" s="148"/>
      <c r="M41" s="148"/>
      <c r="N41" s="148"/>
      <c r="O41" s="90"/>
    </row>
    <row r="42" spans="1:15" ht="9.9499999999999993" customHeight="1" x14ac:dyDescent="0.25">
      <c r="A42" s="148"/>
      <c r="B42" s="148"/>
      <c r="C42" s="148"/>
      <c r="D42" s="148"/>
      <c r="E42" s="148"/>
      <c r="F42" s="148"/>
      <c r="G42" s="148"/>
      <c r="H42" s="148"/>
      <c r="I42" s="148"/>
      <c r="J42" s="148"/>
      <c r="K42" s="148"/>
      <c r="L42" s="148"/>
      <c r="M42" s="148"/>
      <c r="N42" s="148"/>
      <c r="O42" s="90"/>
    </row>
    <row r="43" spans="1:15" ht="55.5" customHeight="1" x14ac:dyDescent="0.25">
      <c r="A43" s="148"/>
      <c r="B43" s="411" t="s">
        <v>522</v>
      </c>
      <c r="C43" s="412"/>
      <c r="D43" s="412"/>
      <c r="E43" s="413"/>
      <c r="F43" s="198" t="s">
        <v>736</v>
      </c>
      <c r="G43" s="198" t="s">
        <v>413</v>
      </c>
      <c r="H43" s="410" t="s">
        <v>323</v>
      </c>
      <c r="I43" s="410"/>
      <c r="J43" s="410"/>
      <c r="K43" s="410"/>
      <c r="L43" s="410"/>
      <c r="M43" s="148"/>
      <c r="N43" s="148"/>
      <c r="O43" s="90"/>
    </row>
    <row r="44" spans="1:15" ht="20.100000000000001" customHeight="1" thickBot="1" x14ac:dyDescent="0.3">
      <c r="A44" s="148"/>
      <c r="B44" s="150" t="s">
        <v>505</v>
      </c>
      <c r="C44" s="151"/>
      <c r="D44" s="152"/>
      <c r="E44" s="153"/>
      <c r="F44" s="196"/>
      <c r="G44" s="196"/>
      <c r="H44" s="403"/>
      <c r="I44" s="403"/>
      <c r="J44" s="403"/>
      <c r="K44" s="403"/>
      <c r="L44" s="404"/>
      <c r="M44" s="148"/>
      <c r="N44" s="148"/>
      <c r="O44" s="90"/>
    </row>
    <row r="45" spans="1:15" ht="20.100000000000001" customHeight="1" thickTop="1" thickBot="1" x14ac:dyDescent="0.3">
      <c r="A45" s="148"/>
      <c r="B45" s="154"/>
      <c r="C45" s="155" t="s">
        <v>506</v>
      </c>
      <c r="D45" s="155"/>
      <c r="E45" s="155"/>
      <c r="F45" s="305">
        <f>Estimation_par_mission!E96</f>
        <v>0</v>
      </c>
      <c r="G45" s="195"/>
      <c r="H45" s="405"/>
      <c r="I45" s="405"/>
      <c r="J45" s="405"/>
      <c r="K45" s="405"/>
      <c r="L45" s="405"/>
      <c r="M45" s="148"/>
      <c r="N45" s="148"/>
      <c r="O45" s="90"/>
    </row>
    <row r="46" spans="1:15" ht="20.100000000000001" customHeight="1" thickTop="1" thickBot="1" x14ac:dyDescent="0.3">
      <c r="A46" s="148"/>
      <c r="B46" s="150"/>
      <c r="C46" s="151" t="s">
        <v>507</v>
      </c>
      <c r="D46" s="151"/>
      <c r="E46" s="151"/>
      <c r="F46" s="305">
        <f>9*F45</f>
        <v>0</v>
      </c>
      <c r="G46" s="195"/>
      <c r="H46" s="405"/>
      <c r="I46" s="405"/>
      <c r="J46" s="405"/>
      <c r="K46" s="405"/>
      <c r="L46" s="405"/>
      <c r="M46" s="148"/>
      <c r="N46" s="148"/>
      <c r="O46" s="90"/>
    </row>
    <row r="47" spans="1:15" ht="20.100000000000001" customHeight="1" thickTop="1" thickBot="1" x14ac:dyDescent="0.3">
      <c r="A47" s="148"/>
      <c r="B47" s="150"/>
      <c r="C47" s="151" t="s">
        <v>508</v>
      </c>
      <c r="D47" s="151"/>
      <c r="E47" s="151"/>
      <c r="F47" s="305">
        <f>4*Estimation_par_mission!E96</f>
        <v>0</v>
      </c>
      <c r="G47" s="195"/>
      <c r="H47" s="405"/>
      <c r="I47" s="405"/>
      <c r="J47" s="405"/>
      <c r="K47" s="405"/>
      <c r="L47" s="405"/>
      <c r="M47" s="148"/>
      <c r="N47" s="148"/>
      <c r="O47" s="90"/>
    </row>
    <row r="48" spans="1:15" ht="20.100000000000001" customHeight="1" thickTop="1" thickBot="1" x14ac:dyDescent="0.3">
      <c r="A48" s="148"/>
      <c r="B48" s="150"/>
      <c r="C48" s="151" t="s">
        <v>509</v>
      </c>
      <c r="D48" s="151"/>
      <c r="E48" s="151"/>
      <c r="F48" s="305">
        <f>2*0.3*F45</f>
        <v>0</v>
      </c>
      <c r="G48" s="195"/>
      <c r="H48" s="405"/>
      <c r="I48" s="405"/>
      <c r="J48" s="405"/>
      <c r="K48" s="405"/>
      <c r="L48" s="405"/>
      <c r="M48" s="148"/>
      <c r="N48" s="148"/>
      <c r="O48" s="90"/>
    </row>
    <row r="49" spans="1:15" ht="21.75" customHeight="1" thickTop="1" thickBot="1" x14ac:dyDescent="0.3">
      <c r="A49" s="148"/>
      <c r="B49" s="150"/>
      <c r="C49" s="436" t="s">
        <v>510</v>
      </c>
      <c r="D49" s="436"/>
      <c r="E49" s="436"/>
      <c r="F49" s="305">
        <f>F45</f>
        <v>0</v>
      </c>
      <c r="G49" s="195"/>
      <c r="H49" s="405"/>
      <c r="I49" s="405"/>
      <c r="J49" s="405"/>
      <c r="K49" s="405"/>
      <c r="L49" s="405"/>
      <c r="M49" s="148"/>
      <c r="N49" s="148"/>
      <c r="O49" s="90"/>
    </row>
    <row r="50" spans="1:15" ht="20.100000000000001" customHeight="1" thickTop="1" thickBot="1" x14ac:dyDescent="0.3">
      <c r="A50" s="148"/>
      <c r="B50" s="150" t="s">
        <v>511</v>
      </c>
      <c r="C50" s="151"/>
      <c r="D50" s="152"/>
      <c r="E50" s="153"/>
      <c r="F50" s="274"/>
      <c r="G50" s="196"/>
      <c r="H50" s="403"/>
      <c r="I50" s="403"/>
      <c r="J50" s="403"/>
      <c r="K50" s="403"/>
      <c r="L50" s="404"/>
      <c r="M50" s="148"/>
      <c r="N50" s="148"/>
      <c r="O50" s="90"/>
    </row>
    <row r="51" spans="1:15" ht="20.100000000000001" customHeight="1" thickTop="1" thickBot="1" x14ac:dyDescent="0.3">
      <c r="A51" s="148"/>
      <c r="B51" s="150"/>
      <c r="C51" s="151" t="s">
        <v>512</v>
      </c>
      <c r="D51" s="151"/>
      <c r="E51" s="151"/>
      <c r="F51" s="305">
        <f>Estimation_par_mission!E95</f>
        <v>0</v>
      </c>
      <c r="G51" s="195"/>
      <c r="H51" s="405"/>
      <c r="I51" s="405"/>
      <c r="J51" s="405"/>
      <c r="K51" s="405"/>
      <c r="L51" s="405"/>
      <c r="M51" s="148"/>
      <c r="N51" s="148"/>
      <c r="O51" s="90"/>
    </row>
    <row r="52" spans="1:15" ht="20.100000000000001" customHeight="1" thickTop="1" thickBot="1" x14ac:dyDescent="0.3">
      <c r="A52" s="148"/>
      <c r="B52" s="150"/>
      <c r="C52" s="151" t="s">
        <v>507</v>
      </c>
      <c r="D52" s="151"/>
      <c r="E52" s="151"/>
      <c r="F52" s="305">
        <f>7*F51</f>
        <v>0</v>
      </c>
      <c r="G52" s="195"/>
      <c r="H52" s="405"/>
      <c r="I52" s="405"/>
      <c r="J52" s="405"/>
      <c r="K52" s="405"/>
      <c r="L52" s="405"/>
      <c r="M52" s="148"/>
      <c r="N52" s="148"/>
      <c r="O52" s="90"/>
    </row>
    <row r="53" spans="1:15" ht="20.100000000000001" customHeight="1" thickTop="1" thickBot="1" x14ac:dyDescent="0.3">
      <c r="A53" s="148"/>
      <c r="B53" s="150" t="s">
        <v>513</v>
      </c>
      <c r="C53" s="151"/>
      <c r="D53" s="152"/>
      <c r="E53" s="153"/>
      <c r="F53" s="196"/>
      <c r="G53" s="196"/>
      <c r="H53" s="403"/>
      <c r="I53" s="403"/>
      <c r="J53" s="403"/>
      <c r="K53" s="403"/>
      <c r="L53" s="404"/>
      <c r="M53" s="148"/>
      <c r="N53" s="148"/>
      <c r="O53" s="90"/>
    </row>
    <row r="54" spans="1:15" ht="20.100000000000001" customHeight="1" thickTop="1" thickBot="1" x14ac:dyDescent="0.3">
      <c r="A54" s="148"/>
      <c r="B54" s="154"/>
      <c r="C54" s="155" t="s">
        <v>506</v>
      </c>
      <c r="D54" s="155"/>
      <c r="E54" s="155"/>
      <c r="F54" s="305">
        <f>Estimation_par_mission!F45+Estimation_par_mission!F46</f>
        <v>0</v>
      </c>
      <c r="G54" s="195"/>
      <c r="H54" s="405"/>
      <c r="I54" s="405"/>
      <c r="J54" s="405"/>
      <c r="K54" s="405"/>
      <c r="L54" s="405"/>
      <c r="M54" s="148"/>
      <c r="N54" s="148"/>
      <c r="O54" s="90"/>
    </row>
    <row r="55" spans="1:15" ht="20.100000000000001" customHeight="1" thickTop="1" thickBot="1" x14ac:dyDescent="0.3">
      <c r="A55" s="148"/>
      <c r="B55" s="150"/>
      <c r="C55" s="151" t="s">
        <v>507</v>
      </c>
      <c r="D55" s="151"/>
      <c r="E55" s="151"/>
      <c r="F55" s="305">
        <f>(0.15*F54)+(0.85*F54*0.9*4)+(0.85*F54*0.1*5)</f>
        <v>0</v>
      </c>
      <c r="G55" s="195"/>
      <c r="H55" s="405"/>
      <c r="I55" s="405"/>
      <c r="J55" s="405"/>
      <c r="K55" s="405"/>
      <c r="L55" s="405"/>
      <c r="M55" s="148"/>
      <c r="N55" s="148"/>
      <c r="O55" s="90"/>
    </row>
    <row r="56" spans="1:15" ht="20.100000000000001" customHeight="1" thickTop="1" thickBot="1" x14ac:dyDescent="0.3">
      <c r="A56" s="148"/>
      <c r="B56" s="150" t="s">
        <v>514</v>
      </c>
      <c r="C56" s="151"/>
      <c r="D56" s="151"/>
      <c r="E56" s="153"/>
      <c r="F56" s="196"/>
      <c r="G56" s="196"/>
      <c r="H56" s="403"/>
      <c r="I56" s="403"/>
      <c r="J56" s="403"/>
      <c r="K56" s="403"/>
      <c r="L56" s="404"/>
      <c r="M56" s="148"/>
      <c r="N56" s="148"/>
      <c r="O56" s="90"/>
    </row>
    <row r="57" spans="1:15" ht="20.100000000000001" customHeight="1" thickTop="1" thickBot="1" x14ac:dyDescent="0.3">
      <c r="A57" s="148"/>
      <c r="B57" s="154"/>
      <c r="C57" s="155" t="s">
        <v>515</v>
      </c>
      <c r="D57" s="155"/>
      <c r="E57" s="155"/>
      <c r="F57" s="305">
        <f>0.6*14*B24</f>
        <v>0</v>
      </c>
      <c r="G57" s="195"/>
      <c r="H57" s="405"/>
      <c r="I57" s="405"/>
      <c r="J57" s="405"/>
      <c r="K57" s="405"/>
      <c r="L57" s="405"/>
      <c r="M57" s="148"/>
      <c r="N57" s="148"/>
      <c r="O57" s="90"/>
    </row>
    <row r="58" spans="1:15" ht="20.100000000000001" customHeight="1" thickTop="1" thickBot="1" x14ac:dyDescent="0.3">
      <c r="A58" s="148"/>
      <c r="B58" s="150"/>
      <c r="C58" s="151" t="s">
        <v>516</v>
      </c>
      <c r="D58" s="151"/>
      <c r="E58" s="155"/>
      <c r="F58" s="305">
        <f>0.4*14*B24</f>
        <v>0</v>
      </c>
      <c r="G58" s="195"/>
      <c r="H58" s="405"/>
      <c r="I58" s="405"/>
      <c r="J58" s="405"/>
      <c r="K58" s="405"/>
      <c r="L58" s="405"/>
      <c r="M58" s="148"/>
      <c r="N58" s="148"/>
      <c r="O58" s="90"/>
    </row>
    <row r="59" spans="1:15" ht="20.100000000000001" customHeight="1" thickTop="1" thickBot="1" x14ac:dyDescent="0.3">
      <c r="A59" s="148"/>
      <c r="B59" s="154"/>
      <c r="C59" s="155" t="s">
        <v>517</v>
      </c>
      <c r="D59" s="155"/>
      <c r="E59" s="155"/>
      <c r="F59" s="305">
        <f>14*B24</f>
        <v>0</v>
      </c>
      <c r="G59" s="195"/>
      <c r="H59" s="405"/>
      <c r="I59" s="405"/>
      <c r="J59" s="405"/>
      <c r="K59" s="405"/>
      <c r="L59" s="405"/>
      <c r="M59" s="148"/>
      <c r="N59" s="148"/>
      <c r="O59" s="90"/>
    </row>
    <row r="60" spans="1:15" ht="20.100000000000001" customHeight="1" thickTop="1" thickBot="1" x14ac:dyDescent="0.3">
      <c r="A60" s="148"/>
      <c r="B60" s="150" t="s">
        <v>518</v>
      </c>
      <c r="C60" s="151"/>
      <c r="D60" s="151"/>
      <c r="E60" s="153"/>
      <c r="F60" s="274"/>
      <c r="G60" s="196"/>
      <c r="H60" s="403"/>
      <c r="I60" s="403"/>
      <c r="J60" s="403"/>
      <c r="K60" s="403"/>
      <c r="L60" s="404"/>
      <c r="M60" s="148"/>
      <c r="N60" s="148"/>
      <c r="O60" s="90"/>
    </row>
    <row r="61" spans="1:15" ht="20.100000000000001" customHeight="1" thickTop="1" thickBot="1" x14ac:dyDescent="0.3">
      <c r="A61" s="148"/>
      <c r="B61" s="150"/>
      <c r="C61" s="155" t="s">
        <v>519</v>
      </c>
      <c r="D61" s="151"/>
      <c r="E61" s="151"/>
      <c r="F61" s="445"/>
      <c r="G61" s="446"/>
      <c r="H61" s="405"/>
      <c r="I61" s="405"/>
      <c r="J61" s="405"/>
      <c r="K61" s="405"/>
      <c r="L61" s="405"/>
      <c r="M61" s="148"/>
      <c r="N61" s="148"/>
      <c r="O61" s="90"/>
    </row>
    <row r="62" spans="1:15" ht="20.100000000000001" customHeight="1" thickTop="1" thickBot="1" x14ac:dyDescent="0.3">
      <c r="A62" s="148"/>
      <c r="B62" s="150" t="s">
        <v>520</v>
      </c>
      <c r="C62" s="151"/>
      <c r="D62" s="151"/>
      <c r="E62" s="153"/>
      <c r="F62" s="274"/>
      <c r="G62" s="274"/>
      <c r="H62" s="403"/>
      <c r="I62" s="403"/>
      <c r="J62" s="403"/>
      <c r="K62" s="403"/>
      <c r="L62" s="404"/>
      <c r="M62" s="148"/>
      <c r="N62" s="148"/>
      <c r="O62" s="90"/>
    </row>
    <row r="63" spans="1:15" ht="20.100000000000001" customHeight="1" thickTop="1" thickBot="1" x14ac:dyDescent="0.3">
      <c r="A63" s="148"/>
      <c r="B63" s="154"/>
      <c r="C63" s="155" t="s">
        <v>506</v>
      </c>
      <c r="D63" s="155"/>
      <c r="E63" s="155"/>
      <c r="F63" s="306">
        <f>Estimation_par_mission!J213</f>
        <v>0</v>
      </c>
      <c r="G63" s="195"/>
      <c r="H63" s="405"/>
      <c r="I63" s="405"/>
      <c r="J63" s="405"/>
      <c r="K63" s="405"/>
      <c r="L63" s="405"/>
      <c r="M63" s="148"/>
      <c r="N63" s="148"/>
      <c r="O63" s="90"/>
    </row>
    <row r="64" spans="1:15" ht="20.100000000000001" customHeight="1" thickTop="1" thickBot="1" x14ac:dyDescent="0.3">
      <c r="A64" s="148"/>
      <c r="B64" s="150"/>
      <c r="C64" s="151" t="s">
        <v>507</v>
      </c>
      <c r="D64" s="151"/>
      <c r="E64" s="151"/>
      <c r="F64" s="306">
        <f>8*F63</f>
        <v>0</v>
      </c>
      <c r="G64" s="195"/>
      <c r="H64" s="405"/>
      <c r="I64" s="405"/>
      <c r="J64" s="405"/>
      <c r="K64" s="405"/>
      <c r="L64" s="405"/>
      <c r="M64" s="148"/>
      <c r="N64" s="148"/>
      <c r="O64" s="90"/>
    </row>
    <row r="65" spans="1:15" ht="20.100000000000001" customHeight="1" thickTop="1" thickBot="1" x14ac:dyDescent="0.3">
      <c r="A65" s="148"/>
      <c r="B65" s="150" t="s">
        <v>521</v>
      </c>
      <c r="C65" s="151"/>
      <c r="D65" s="151"/>
      <c r="E65" s="153"/>
      <c r="F65" s="274"/>
      <c r="G65" s="196"/>
      <c r="H65" s="403"/>
      <c r="I65" s="403"/>
      <c r="J65" s="403"/>
      <c r="K65" s="403"/>
      <c r="L65" s="404"/>
      <c r="M65" s="148"/>
      <c r="N65" s="148"/>
      <c r="O65" s="90"/>
    </row>
    <row r="66" spans="1:15" ht="20.100000000000001" customHeight="1" thickTop="1" thickBot="1" x14ac:dyDescent="0.3">
      <c r="A66" s="148"/>
      <c r="B66" s="154"/>
      <c r="C66" s="155" t="s">
        <v>506</v>
      </c>
      <c r="D66" s="155"/>
      <c r="E66" s="155"/>
      <c r="F66" s="306">
        <f>Estimation_par_mission!E232</f>
        <v>0</v>
      </c>
      <c r="G66" s="195"/>
      <c r="H66" s="405"/>
      <c r="I66" s="405"/>
      <c r="J66" s="405"/>
      <c r="K66" s="405"/>
      <c r="L66" s="405"/>
      <c r="M66" s="148"/>
      <c r="N66" s="148"/>
      <c r="O66" s="90"/>
    </row>
    <row r="67" spans="1:15" ht="20.100000000000001" customHeight="1" thickTop="1" thickBot="1" x14ac:dyDescent="0.3">
      <c r="A67" s="148"/>
      <c r="B67" s="150"/>
      <c r="C67" s="151" t="s">
        <v>507</v>
      </c>
      <c r="D67" s="151"/>
      <c r="E67" s="151"/>
      <c r="F67" s="307">
        <f>F66</f>
        <v>0</v>
      </c>
      <c r="G67" s="195"/>
      <c r="H67" s="405"/>
      <c r="I67" s="405"/>
      <c r="J67" s="405"/>
      <c r="K67" s="405"/>
      <c r="L67" s="405"/>
      <c r="M67" s="148"/>
      <c r="N67" s="148"/>
      <c r="O67" s="90"/>
    </row>
    <row r="68" spans="1:15" ht="20.100000000000001" customHeight="1" thickTop="1" thickBot="1" x14ac:dyDescent="0.3">
      <c r="A68" s="148"/>
      <c r="B68" s="433" t="s">
        <v>77</v>
      </c>
      <c r="C68" s="434"/>
      <c r="D68" s="434"/>
      <c r="E68" s="435"/>
      <c r="F68" s="273"/>
      <c r="G68" s="195"/>
      <c r="H68" s="405"/>
      <c r="I68" s="405"/>
      <c r="J68" s="405"/>
      <c r="K68" s="405"/>
      <c r="L68" s="405"/>
      <c r="M68" s="148"/>
      <c r="N68" s="148"/>
      <c r="O68" s="90"/>
    </row>
    <row r="69" spans="1:15" ht="20.100000000000001" customHeight="1" thickTop="1" thickBot="1" x14ac:dyDescent="0.3">
      <c r="A69" s="148"/>
      <c r="B69" s="433" t="s">
        <v>77</v>
      </c>
      <c r="C69" s="434"/>
      <c r="D69" s="434"/>
      <c r="E69" s="435"/>
      <c r="F69" s="273"/>
      <c r="G69" s="195"/>
      <c r="H69" s="405"/>
      <c r="I69" s="405"/>
      <c r="J69" s="405"/>
      <c r="K69" s="405"/>
      <c r="L69" s="405"/>
      <c r="M69" s="148"/>
      <c r="N69" s="148"/>
      <c r="O69" s="90"/>
    </row>
    <row r="70" spans="1:15" ht="20.100000000000001" customHeight="1" thickTop="1" thickBot="1" x14ac:dyDescent="0.3">
      <c r="A70" s="148"/>
      <c r="B70" s="433" t="s">
        <v>77</v>
      </c>
      <c r="C70" s="434"/>
      <c r="D70" s="434"/>
      <c r="E70" s="435"/>
      <c r="F70" s="273"/>
      <c r="G70" s="195"/>
      <c r="H70" s="405"/>
      <c r="I70" s="405"/>
      <c r="J70" s="405"/>
      <c r="K70" s="405"/>
      <c r="L70" s="405"/>
      <c r="M70" s="148"/>
      <c r="N70" s="148"/>
      <c r="O70" s="90"/>
    </row>
    <row r="71" spans="1:15" ht="20.100000000000001" customHeight="1" thickTop="1" x14ac:dyDescent="0.25">
      <c r="A71" s="148"/>
      <c r="B71" s="156"/>
      <c r="C71" s="148"/>
      <c r="D71" s="148"/>
      <c r="E71" s="148"/>
      <c r="F71" s="148"/>
      <c r="G71" s="148"/>
      <c r="H71" s="148"/>
      <c r="I71" s="148"/>
      <c r="J71" s="148"/>
      <c r="K71" s="148"/>
      <c r="L71" s="148"/>
      <c r="M71" s="148"/>
      <c r="N71" s="148"/>
      <c r="O71" s="90"/>
    </row>
    <row r="72" spans="1:15" ht="19.5" customHeight="1" x14ac:dyDescent="0.25">
      <c r="A72" s="148"/>
      <c r="B72" s="156"/>
      <c r="C72" s="148"/>
      <c r="D72" s="148"/>
      <c r="E72" s="148"/>
      <c r="F72" s="148"/>
      <c r="G72" s="148"/>
      <c r="H72" s="148"/>
      <c r="I72" s="148"/>
      <c r="J72" s="148"/>
      <c r="K72" s="148"/>
      <c r="L72" s="148"/>
      <c r="M72" s="148"/>
      <c r="N72" s="148"/>
      <c r="O72" s="90"/>
    </row>
    <row r="73" spans="1:15" ht="23.25" customHeight="1" x14ac:dyDescent="0.2">
      <c r="A73" s="430" t="s">
        <v>563</v>
      </c>
      <c r="B73" s="430"/>
      <c r="C73" s="430"/>
      <c r="D73" s="430"/>
      <c r="E73" s="430"/>
      <c r="F73" s="430"/>
      <c r="G73" s="430"/>
      <c r="H73" s="430"/>
      <c r="I73" s="430"/>
      <c r="J73" s="430"/>
      <c r="K73" s="430"/>
      <c r="L73" s="430"/>
      <c r="M73" s="430"/>
      <c r="N73" s="430"/>
      <c r="O73" s="90"/>
    </row>
    <row r="74" spans="1:15" ht="9.9499999999999993" customHeight="1" x14ac:dyDescent="0.2">
      <c r="A74" s="90"/>
      <c r="B74" s="90"/>
      <c r="C74" s="90"/>
      <c r="D74" s="90"/>
      <c r="E74" s="90"/>
      <c r="F74" s="90"/>
      <c r="G74" s="90"/>
      <c r="H74" s="90"/>
      <c r="I74" s="90"/>
      <c r="J74" s="90"/>
      <c r="K74" s="90"/>
      <c r="L74" s="90"/>
      <c r="M74" s="90"/>
      <c r="N74" s="90"/>
      <c r="O74" s="90"/>
    </row>
    <row r="75" spans="1:15" customFormat="1" ht="15" x14ac:dyDescent="0.25">
      <c r="A75" s="119" t="s">
        <v>532</v>
      </c>
    </row>
    <row r="76" spans="1:15" customFormat="1" ht="15" x14ac:dyDescent="0.25">
      <c r="A76" s="119"/>
    </row>
    <row r="77" spans="1:15" customFormat="1" ht="63" customHeight="1" x14ac:dyDescent="0.25">
      <c r="A77" s="119"/>
      <c r="B77" s="407" t="s">
        <v>568</v>
      </c>
      <c r="C77" s="407"/>
      <c r="D77" s="407"/>
      <c r="E77" s="407"/>
      <c r="F77" s="407"/>
      <c r="G77" s="407"/>
      <c r="H77" s="407"/>
      <c r="I77" s="407"/>
      <c r="J77" s="407"/>
      <c r="K77" s="407"/>
      <c r="L77" s="407"/>
      <c r="M77" s="407"/>
      <c r="N77" s="407"/>
    </row>
    <row r="78" spans="1:15" customFormat="1" ht="15" x14ac:dyDescent="0.25">
      <c r="A78" s="119"/>
      <c r="B78" s="407" t="s">
        <v>569</v>
      </c>
      <c r="C78" s="407"/>
      <c r="D78" s="407"/>
      <c r="E78" s="88"/>
      <c r="F78" s="443" t="s">
        <v>564</v>
      </c>
      <c r="G78" s="444"/>
      <c r="H78" s="443" t="s">
        <v>565</v>
      </c>
      <c r="I78" s="444"/>
      <c r="J78" s="88"/>
      <c r="K78" s="88"/>
      <c r="L78" s="125"/>
      <c r="M78" s="125"/>
      <c r="N78" s="125"/>
    </row>
    <row r="79" spans="1:15" customFormat="1" ht="15" x14ac:dyDescent="0.25">
      <c r="A79" s="119"/>
      <c r="B79" s="407"/>
      <c r="C79" s="407"/>
      <c r="D79" s="407"/>
      <c r="E79" s="88"/>
      <c r="F79" s="136" t="s">
        <v>547</v>
      </c>
      <c r="G79" s="137"/>
      <c r="H79" s="136" t="s">
        <v>547</v>
      </c>
      <c r="I79" s="137"/>
      <c r="J79" s="88"/>
      <c r="K79" s="88"/>
      <c r="L79" s="125"/>
      <c r="M79" s="125"/>
      <c r="N79" s="125"/>
    </row>
    <row r="80" spans="1:15" customFormat="1" ht="15" x14ac:dyDescent="0.25">
      <c r="A80" s="119"/>
      <c r="B80" s="407"/>
      <c r="C80" s="407"/>
      <c r="D80" s="407"/>
      <c r="E80" s="88"/>
      <c r="F80" s="136" t="s">
        <v>548</v>
      </c>
      <c r="G80" s="137"/>
      <c r="H80" s="136" t="s">
        <v>548</v>
      </c>
      <c r="I80" s="137"/>
      <c r="J80" s="88"/>
      <c r="K80" s="88"/>
      <c r="L80" s="125"/>
      <c r="M80" s="125"/>
      <c r="N80" s="125"/>
    </row>
    <row r="81" spans="1:16" customFormat="1" ht="15" x14ac:dyDescent="0.25">
      <c r="A81" s="119"/>
      <c r="B81" s="407"/>
      <c r="C81" s="407"/>
      <c r="D81" s="407"/>
      <c r="E81" s="88"/>
      <c r="F81" s="136" t="s">
        <v>549</v>
      </c>
      <c r="G81" s="137"/>
      <c r="H81" s="136" t="s">
        <v>549</v>
      </c>
      <c r="I81" s="137"/>
      <c r="J81" s="88"/>
      <c r="K81" s="88"/>
      <c r="L81" s="125"/>
      <c r="M81" s="125"/>
      <c r="N81" s="125"/>
    </row>
    <row r="82" spans="1:16" customFormat="1" ht="15" customHeight="1" x14ac:dyDescent="0.25">
      <c r="A82" s="119"/>
      <c r="B82" s="407"/>
      <c r="C82" s="407"/>
      <c r="D82" s="407"/>
      <c r="E82" s="88"/>
      <c r="F82" s="136" t="s">
        <v>533</v>
      </c>
      <c r="G82" s="137"/>
      <c r="H82" s="437" t="s">
        <v>566</v>
      </c>
      <c r="I82" s="438"/>
      <c r="J82" s="88"/>
      <c r="K82" s="88"/>
      <c r="L82" s="133"/>
      <c r="M82" s="133"/>
      <c r="N82" s="133"/>
    </row>
    <row r="83" spans="1:16" customFormat="1" ht="15" x14ac:dyDescent="0.25">
      <c r="A83" s="119"/>
      <c r="B83" s="407"/>
      <c r="C83" s="407"/>
      <c r="D83" s="407"/>
      <c r="E83" s="88"/>
      <c r="F83" s="136" t="s">
        <v>534</v>
      </c>
      <c r="G83" s="137"/>
      <c r="H83" s="439"/>
      <c r="I83" s="440"/>
      <c r="J83" s="88"/>
      <c r="K83" s="88"/>
      <c r="L83" s="125"/>
      <c r="M83" s="125"/>
      <c r="N83" s="125"/>
    </row>
    <row r="84" spans="1:16" customFormat="1" ht="15" x14ac:dyDescent="0.25">
      <c r="A84" s="119"/>
      <c r="B84" s="407"/>
      <c r="C84" s="407"/>
      <c r="D84" s="407"/>
      <c r="E84" s="88"/>
      <c r="F84" s="136" t="s">
        <v>535</v>
      </c>
      <c r="G84" s="137"/>
      <c r="H84" s="439"/>
      <c r="I84" s="440"/>
      <c r="J84" s="88"/>
      <c r="K84" s="88"/>
      <c r="L84" s="125"/>
      <c r="M84" s="125"/>
      <c r="N84" s="125"/>
    </row>
    <row r="85" spans="1:16" customFormat="1" ht="15" x14ac:dyDescent="0.25">
      <c r="A85" s="119"/>
      <c r="B85" s="407"/>
      <c r="C85" s="407"/>
      <c r="D85" s="407"/>
      <c r="E85" s="88"/>
      <c r="F85" s="136" t="s">
        <v>536</v>
      </c>
      <c r="G85" s="137"/>
      <c r="H85" s="439"/>
      <c r="I85" s="440"/>
      <c r="J85" s="88"/>
      <c r="K85" s="88"/>
      <c r="L85" s="125"/>
      <c r="M85" s="125"/>
      <c r="N85" s="125"/>
    </row>
    <row r="86" spans="1:16" customFormat="1" ht="15" x14ac:dyDescent="0.25">
      <c r="A86" s="119"/>
      <c r="B86" s="407"/>
      <c r="C86" s="407"/>
      <c r="D86" s="407"/>
      <c r="E86" s="88"/>
      <c r="F86" s="136" t="s">
        <v>537</v>
      </c>
      <c r="G86" s="137"/>
      <c r="H86" s="439"/>
      <c r="I86" s="440"/>
      <c r="J86" s="88"/>
      <c r="K86" s="88"/>
      <c r="L86" s="125"/>
      <c r="M86" s="125"/>
      <c r="N86" s="125"/>
    </row>
    <row r="87" spans="1:16" customFormat="1" ht="15" x14ac:dyDescent="0.25">
      <c r="A87" s="119"/>
      <c r="B87" s="407"/>
      <c r="C87" s="407"/>
      <c r="D87" s="407"/>
      <c r="E87" s="88"/>
      <c r="F87" s="136" t="s">
        <v>542</v>
      </c>
      <c r="G87" s="137"/>
      <c r="H87" s="439"/>
      <c r="I87" s="440"/>
      <c r="J87" s="88"/>
      <c r="K87" s="88"/>
      <c r="L87" s="125"/>
      <c r="M87" s="125"/>
      <c r="N87" s="125"/>
    </row>
    <row r="88" spans="1:16" customFormat="1" ht="15" x14ac:dyDescent="0.25">
      <c r="A88" s="119"/>
      <c r="B88" s="407"/>
      <c r="C88" s="407"/>
      <c r="D88" s="407"/>
      <c r="E88" s="88"/>
      <c r="F88" s="136" t="s">
        <v>538</v>
      </c>
      <c r="G88" s="137"/>
      <c r="H88" s="439"/>
      <c r="I88" s="440"/>
      <c r="J88" s="88"/>
      <c r="K88" s="88"/>
      <c r="L88" s="125"/>
      <c r="M88" s="125"/>
      <c r="N88" s="125"/>
    </row>
    <row r="89" spans="1:16" customFormat="1" ht="15" x14ac:dyDescent="0.25">
      <c r="A89" s="119"/>
      <c r="B89" s="407"/>
      <c r="C89" s="407"/>
      <c r="D89" s="407"/>
      <c r="E89" s="88"/>
      <c r="F89" s="136" t="s">
        <v>539</v>
      </c>
      <c r="G89" s="137"/>
      <c r="H89" s="439"/>
      <c r="I89" s="440"/>
      <c r="J89" s="88"/>
      <c r="K89" s="88"/>
      <c r="L89" s="125"/>
      <c r="M89" s="125"/>
      <c r="N89" s="125"/>
    </row>
    <row r="90" spans="1:16" customFormat="1" ht="15" x14ac:dyDescent="0.25">
      <c r="A90" s="119"/>
      <c r="B90" s="407"/>
      <c r="C90" s="407"/>
      <c r="D90" s="407"/>
      <c r="E90" s="88"/>
      <c r="F90" s="136" t="s">
        <v>540</v>
      </c>
      <c r="G90" s="137"/>
      <c r="H90" s="441"/>
      <c r="I90" s="442"/>
    </row>
    <row r="91" spans="1:16" customFormat="1" ht="15" x14ac:dyDescent="0.25">
      <c r="A91" s="119"/>
      <c r="C91" s="134"/>
      <c r="D91" s="134"/>
      <c r="E91" s="135"/>
      <c r="F91" s="135"/>
      <c r="H91" s="118"/>
      <c r="I91" s="118"/>
    </row>
    <row r="92" spans="1:16" customFormat="1" ht="15" x14ac:dyDescent="0.25">
      <c r="A92" s="119"/>
      <c r="C92" s="134"/>
      <c r="D92" s="134"/>
      <c r="E92" s="135"/>
      <c r="F92" s="401" t="s">
        <v>741</v>
      </c>
      <c r="G92" s="401"/>
      <c r="H92" s="402" t="s">
        <v>742</v>
      </c>
      <c r="I92" s="402"/>
      <c r="K92" s="88"/>
      <c r="L92" s="88"/>
      <c r="M92" s="88"/>
      <c r="N92" s="88"/>
      <c r="O92" s="88"/>
    </row>
    <row r="93" spans="1:16" customFormat="1" ht="15" x14ac:dyDescent="0.25">
      <c r="C93" s="118" t="s">
        <v>567</v>
      </c>
      <c r="D93" s="118" t="s">
        <v>550</v>
      </c>
      <c r="E93" s="88"/>
      <c r="F93" s="118" t="s">
        <v>744</v>
      </c>
      <c r="G93" s="118" t="s">
        <v>745</v>
      </c>
      <c r="H93" s="118" t="s">
        <v>744</v>
      </c>
      <c r="I93" s="118" t="s">
        <v>745</v>
      </c>
      <c r="K93" s="281"/>
      <c r="L93" s="281"/>
      <c r="M93" s="281"/>
      <c r="N93" s="281"/>
      <c r="O93" s="281"/>
      <c r="P93" s="281"/>
    </row>
    <row r="94" spans="1:16" customFormat="1" ht="15" x14ac:dyDescent="0.25">
      <c r="C94" t="s">
        <v>533</v>
      </c>
      <c r="D94" s="131">
        <v>1.89</v>
      </c>
      <c r="E94" s="88"/>
      <c r="F94" s="296">
        <f>(1*Estimation_par_mission!E$230)+(6*F$45)+(4*Estimation_par_mission!J$45)+(5*Estimation_par_mission!J$46)</f>
        <v>0</v>
      </c>
      <c r="G94" s="283">
        <f>D94*F94</f>
        <v>0</v>
      </c>
      <c r="H94" s="752"/>
      <c r="I94" s="283">
        <f t="shared" ref="I94:I106" si="0">H94*D94</f>
        <v>0</v>
      </c>
      <c r="K94" s="296"/>
      <c r="L94" s="302"/>
      <c r="M94" s="148"/>
    </row>
    <row r="95" spans="1:16" customFormat="1" ht="15" x14ac:dyDescent="0.25">
      <c r="C95" t="s">
        <v>534</v>
      </c>
      <c r="D95" s="131">
        <v>0</v>
      </c>
      <c r="E95" s="88"/>
      <c r="F95" s="296">
        <f>(1*Estimation_par_mission!E$230)+(6*F$45)+(4*Estimation_par_mission!J$45)+(5*Estimation_par_mission!J$46)</f>
        <v>0</v>
      </c>
      <c r="G95" s="283">
        <f t="shared" ref="G95:G113" si="1">D95*F95</f>
        <v>0</v>
      </c>
      <c r="H95" s="752"/>
      <c r="I95" s="283">
        <f t="shared" si="0"/>
        <v>0</v>
      </c>
      <c r="K95" s="296"/>
      <c r="L95" s="302"/>
      <c r="M95" s="284"/>
    </row>
    <row r="96" spans="1:16" customFormat="1" ht="15" x14ac:dyDescent="0.25">
      <c r="C96" t="s">
        <v>535</v>
      </c>
      <c r="D96" s="131">
        <v>2.7</v>
      </c>
      <c r="E96" s="88"/>
      <c r="F96" s="296">
        <f>(1*Estimation_par_mission!E$230)+(6*F$45)+(4*Estimation_par_mission!J$45)+(5*Estimation_par_mission!J$46)</f>
        <v>0</v>
      </c>
      <c r="G96" s="283">
        <f t="shared" si="1"/>
        <v>0</v>
      </c>
      <c r="H96" s="752"/>
      <c r="I96" s="283">
        <f t="shared" si="0"/>
        <v>0</v>
      </c>
      <c r="K96" s="296"/>
      <c r="L96" s="302"/>
      <c r="M96" s="284"/>
    </row>
    <row r="97" spans="3:13" customFormat="1" ht="15" x14ac:dyDescent="0.25">
      <c r="C97" t="s">
        <v>536</v>
      </c>
      <c r="D97" s="131">
        <v>2.16</v>
      </c>
      <c r="E97" s="88"/>
      <c r="F97" s="296">
        <f>(1*Estimation_par_mission!E$230)+(6*F$45)+(4*Estimation_par_mission!J$45)+(5*Estimation_par_mission!J$46)</f>
        <v>0</v>
      </c>
      <c r="G97" s="283">
        <f t="shared" si="1"/>
        <v>0</v>
      </c>
      <c r="H97" s="752"/>
      <c r="I97" s="283">
        <f t="shared" si="0"/>
        <v>0</v>
      </c>
      <c r="K97" s="296"/>
      <c r="L97" s="302"/>
      <c r="M97" s="284"/>
    </row>
    <row r="98" spans="3:13" customFormat="1" ht="15" x14ac:dyDescent="0.25">
      <c r="C98" t="s">
        <v>537</v>
      </c>
      <c r="D98" s="131">
        <v>6.75</v>
      </c>
      <c r="E98" s="88"/>
      <c r="F98" s="296">
        <f>(1*Estimation_par_mission!E$230)+(6*F$45)+(4*Estimation_par_mission!J$45)+(5*Estimation_par_mission!J$46)</f>
        <v>0</v>
      </c>
      <c r="G98" s="283">
        <f t="shared" si="1"/>
        <v>0</v>
      </c>
      <c r="H98" s="752"/>
      <c r="I98" s="283">
        <f t="shared" si="0"/>
        <v>0</v>
      </c>
      <c r="K98" s="296"/>
      <c r="L98" s="302"/>
      <c r="M98" s="284"/>
    </row>
    <row r="99" spans="3:13" customFormat="1" ht="15" x14ac:dyDescent="0.25">
      <c r="C99" t="s">
        <v>542</v>
      </c>
      <c r="D99" s="131">
        <v>1.62</v>
      </c>
      <c r="E99" s="88"/>
      <c r="F99" s="296">
        <f>(1*Estimation_par_mission!E$230)+(6*F45)+(4*Estimation_par_mission!J45)+(5*Estimation_par_mission!J46)</f>
        <v>0</v>
      </c>
      <c r="G99" s="283">
        <f>D99*F99</f>
        <v>0</v>
      </c>
      <c r="H99" s="752"/>
      <c r="I99" s="283">
        <f t="shared" si="0"/>
        <v>0</v>
      </c>
      <c r="K99" s="296"/>
      <c r="L99" s="302"/>
      <c r="M99" s="284"/>
    </row>
    <row r="100" spans="3:13" customFormat="1" ht="15" x14ac:dyDescent="0.25">
      <c r="C100" t="s">
        <v>541</v>
      </c>
      <c r="D100" s="131">
        <v>1.62</v>
      </c>
      <c r="E100" s="88"/>
      <c r="F100" s="296">
        <f>(6*F$45)+(4*Estimation_par_mission!J$45)+(5*Estimation_par_mission!J$46)</f>
        <v>0</v>
      </c>
      <c r="G100" s="283">
        <f t="shared" si="1"/>
        <v>0</v>
      </c>
      <c r="H100" s="752"/>
      <c r="I100" s="283">
        <f t="shared" si="0"/>
        <v>0</v>
      </c>
      <c r="K100" s="296"/>
      <c r="L100" s="302"/>
      <c r="M100" s="284"/>
    </row>
    <row r="101" spans="3:13" customFormat="1" ht="15" x14ac:dyDescent="0.25">
      <c r="C101" t="s">
        <v>543</v>
      </c>
      <c r="D101" s="131">
        <v>3.24</v>
      </c>
      <c r="E101" s="88"/>
      <c r="F101" s="296">
        <f>(6*F$45)</f>
        <v>0</v>
      </c>
      <c r="G101" s="283">
        <f t="shared" si="1"/>
        <v>0</v>
      </c>
      <c r="H101" s="752"/>
      <c r="I101" s="283">
        <f t="shared" si="0"/>
        <v>0</v>
      </c>
      <c r="K101" s="296"/>
      <c r="L101" s="302"/>
      <c r="M101" s="284"/>
    </row>
    <row r="102" spans="3:13" customFormat="1" ht="15" x14ac:dyDescent="0.25">
      <c r="C102" t="s">
        <v>544</v>
      </c>
      <c r="D102" s="131">
        <v>1.62</v>
      </c>
      <c r="E102" s="88"/>
      <c r="F102" s="296">
        <f>(6*F$45)</f>
        <v>0</v>
      </c>
      <c r="G102" s="283">
        <f t="shared" si="1"/>
        <v>0</v>
      </c>
      <c r="H102" s="752"/>
      <c r="I102" s="283">
        <f t="shared" si="0"/>
        <v>0</v>
      </c>
      <c r="K102" s="296"/>
      <c r="L102" s="302"/>
      <c r="M102" s="284"/>
    </row>
    <row r="103" spans="3:13" customFormat="1" ht="15" x14ac:dyDescent="0.25">
      <c r="C103" t="s">
        <v>538</v>
      </c>
      <c r="D103" s="131">
        <v>12.15</v>
      </c>
      <c r="E103" s="88"/>
      <c r="F103" s="296">
        <f>(1*Estimation_par_mission!J$44)+(1*Estimation_par_mission!E$230)</f>
        <v>0</v>
      </c>
      <c r="G103" s="283">
        <f>D103*F103</f>
        <v>0</v>
      </c>
      <c r="H103" s="752"/>
      <c r="I103" s="283">
        <f t="shared" si="0"/>
        <v>0</v>
      </c>
      <c r="K103" s="301"/>
      <c r="L103" s="302"/>
      <c r="M103" s="284"/>
    </row>
    <row r="104" spans="3:13" customFormat="1" ht="15" x14ac:dyDescent="0.25">
      <c r="C104" t="s">
        <v>539</v>
      </c>
      <c r="D104" s="131">
        <v>40.5</v>
      </c>
      <c r="E104" s="88"/>
      <c r="F104" s="296">
        <f>(1*Estimation_par_mission!J$44)+(1*Estimation_par_mission!E$230)</f>
        <v>0</v>
      </c>
      <c r="G104" s="283">
        <f>D104*F104</f>
        <v>0</v>
      </c>
      <c r="H104" s="752"/>
      <c r="I104" s="283">
        <f t="shared" si="0"/>
        <v>0</v>
      </c>
      <c r="K104" s="301"/>
      <c r="L104" s="302"/>
      <c r="M104" s="284"/>
    </row>
    <row r="105" spans="3:13" customFormat="1" ht="15" x14ac:dyDescent="0.25">
      <c r="C105" t="s">
        <v>540</v>
      </c>
      <c r="D105" s="131">
        <v>12.96</v>
      </c>
      <c r="E105" s="88"/>
      <c r="F105" s="296">
        <f>(1*Estimation_par_mission!J$44)+(1*Estimation_par_mission!E$230)</f>
        <v>0</v>
      </c>
      <c r="G105" s="283">
        <f>D105*F105</f>
        <v>0</v>
      </c>
      <c r="H105" s="752"/>
      <c r="I105" s="283">
        <f t="shared" si="0"/>
        <v>0</v>
      </c>
      <c r="K105" s="301"/>
      <c r="L105" s="302"/>
      <c r="M105" s="284"/>
    </row>
    <row r="106" spans="3:13" customFormat="1" ht="15" x14ac:dyDescent="0.25">
      <c r="C106" t="s">
        <v>673</v>
      </c>
      <c r="D106" s="131">
        <v>21.6</v>
      </c>
      <c r="E106" s="88"/>
      <c r="F106" s="148">
        <f>(3*F45)</f>
        <v>0</v>
      </c>
      <c r="G106" s="283">
        <f t="shared" si="1"/>
        <v>0</v>
      </c>
      <c r="H106" s="752"/>
      <c r="I106" s="283">
        <f t="shared" si="0"/>
        <v>0</v>
      </c>
      <c r="K106" s="284"/>
      <c r="L106" s="284"/>
      <c r="M106" s="284"/>
    </row>
    <row r="107" spans="3:13" customFormat="1" ht="8.25" customHeight="1" x14ac:dyDescent="0.25">
      <c r="D107" s="131"/>
      <c r="E107" s="88"/>
      <c r="F107" s="148"/>
      <c r="G107" s="283"/>
      <c r="H107" s="294"/>
      <c r="I107" s="283"/>
      <c r="K107" s="284"/>
      <c r="L107" s="284"/>
      <c r="M107" s="284"/>
    </row>
    <row r="108" spans="3:13" customFormat="1" ht="15" x14ac:dyDescent="0.25">
      <c r="C108" t="s">
        <v>545</v>
      </c>
      <c r="D108" s="131">
        <v>16.2</v>
      </c>
      <c r="E108" s="88"/>
      <c r="F108" s="148">
        <f>0.5*F45*6</f>
        <v>0</v>
      </c>
      <c r="G108" s="283">
        <f t="shared" si="1"/>
        <v>0</v>
      </c>
      <c r="H108" s="752"/>
      <c r="I108" s="283">
        <f>H108*D108</f>
        <v>0</v>
      </c>
      <c r="K108" s="284"/>
      <c r="L108" s="284"/>
      <c r="M108" s="284"/>
    </row>
    <row r="109" spans="3:13" customFormat="1" ht="15" x14ac:dyDescent="0.25">
      <c r="C109" t="s">
        <v>546</v>
      </c>
      <c r="D109" s="131">
        <v>40.5</v>
      </c>
      <c r="E109" s="88"/>
      <c r="F109" s="148">
        <f>0.5*F45</f>
        <v>0</v>
      </c>
      <c r="G109" s="283">
        <f t="shared" si="1"/>
        <v>0</v>
      </c>
      <c r="H109" s="752"/>
      <c r="I109" s="283">
        <f>H109*D109</f>
        <v>0</v>
      </c>
      <c r="K109" s="284"/>
      <c r="L109" s="284"/>
      <c r="M109" s="284"/>
    </row>
    <row r="110" spans="3:13" customFormat="1" ht="8.25" customHeight="1" x14ac:dyDescent="0.25">
      <c r="E110" s="88"/>
      <c r="F110" s="148"/>
      <c r="G110" s="283"/>
      <c r="H110" s="284"/>
      <c r="I110" s="283"/>
      <c r="K110" s="284"/>
      <c r="L110" s="284"/>
      <c r="M110" s="284"/>
    </row>
    <row r="111" spans="3:13" customFormat="1" ht="15" x14ac:dyDescent="0.25">
      <c r="C111" t="s">
        <v>547</v>
      </c>
      <c r="D111" s="131">
        <v>0.54</v>
      </c>
      <c r="E111" s="88"/>
      <c r="F111" s="296">
        <f>(1*Estimation_par_mission!E$232)</f>
        <v>0</v>
      </c>
      <c r="G111" s="283">
        <f t="shared" si="1"/>
        <v>0</v>
      </c>
      <c r="H111" s="752"/>
      <c r="I111" s="283">
        <f>H111*D111</f>
        <v>0</v>
      </c>
      <c r="K111" s="284"/>
      <c r="L111" s="284"/>
      <c r="M111" s="284"/>
    </row>
    <row r="112" spans="3:13" customFormat="1" ht="15" x14ac:dyDescent="0.25">
      <c r="C112" t="s">
        <v>548</v>
      </c>
      <c r="D112" s="131">
        <v>1.35</v>
      </c>
      <c r="E112" s="88"/>
      <c r="F112" s="296">
        <f>(1*Estimation_par_mission!E$232)</f>
        <v>0</v>
      </c>
      <c r="G112" s="283">
        <f t="shared" si="1"/>
        <v>0</v>
      </c>
      <c r="H112" s="752"/>
      <c r="I112" s="283">
        <f>H112*D112</f>
        <v>0</v>
      </c>
      <c r="K112" s="284"/>
      <c r="L112" s="284"/>
      <c r="M112" s="284"/>
    </row>
    <row r="113" spans="1:16" customFormat="1" ht="15" x14ac:dyDescent="0.25">
      <c r="C113" t="s">
        <v>549</v>
      </c>
      <c r="D113" s="131">
        <v>11.6</v>
      </c>
      <c r="E113" s="88"/>
      <c r="F113" s="296">
        <f>(1*Estimation_par_mission!E$232)</f>
        <v>0</v>
      </c>
      <c r="G113" s="283">
        <f t="shared" si="1"/>
        <v>0</v>
      </c>
      <c r="H113" s="752"/>
      <c r="I113" s="283">
        <f>H113*D113</f>
        <v>0</v>
      </c>
      <c r="K113" s="284"/>
      <c r="L113" s="284"/>
      <c r="M113" s="284"/>
    </row>
    <row r="114" spans="1:16" customFormat="1" ht="15" x14ac:dyDescent="0.25">
      <c r="A114" s="119"/>
      <c r="C114" s="134"/>
      <c r="D114" s="134"/>
      <c r="E114" s="135"/>
      <c r="F114" s="135"/>
      <c r="G114" s="297">
        <f>SUM(G94:G113)</f>
        <v>0</v>
      </c>
      <c r="H114" s="753"/>
      <c r="I114" s="300">
        <f>SUM(I94:I113)</f>
        <v>0</v>
      </c>
      <c r="K114" s="148"/>
      <c r="L114" s="297"/>
      <c r="M114" s="284"/>
      <c r="N114" s="297"/>
      <c r="P114" s="297"/>
    </row>
    <row r="115" spans="1:16" customFormat="1" ht="15" x14ac:dyDescent="0.25">
      <c r="A115" s="119" t="s">
        <v>557</v>
      </c>
      <c r="C115" s="134"/>
      <c r="D115" s="134"/>
      <c r="E115" s="135"/>
      <c r="F115" s="135"/>
      <c r="G115" s="138"/>
      <c r="H115" s="118"/>
      <c r="I115" s="118"/>
      <c r="J115" s="138"/>
    </row>
    <row r="116" spans="1:16" customFormat="1" ht="7.5" customHeight="1" x14ac:dyDescent="0.25">
      <c r="A116" s="119"/>
      <c r="C116" s="134"/>
      <c r="D116" s="134"/>
      <c r="E116" s="135"/>
      <c r="F116" s="135"/>
      <c r="H116" s="118"/>
      <c r="I116" s="118"/>
    </row>
    <row r="117" spans="1:16" customFormat="1" ht="15" x14ac:dyDescent="0.25">
      <c r="A117" s="119"/>
      <c r="B117" s="407" t="s">
        <v>743</v>
      </c>
      <c r="C117" s="407"/>
      <c r="D117" s="407"/>
      <c r="E117" s="407"/>
      <c r="F117" s="407"/>
      <c r="G117" s="407"/>
      <c r="H117" s="407"/>
      <c r="I117" s="407"/>
      <c r="J117" s="407"/>
      <c r="K117" s="407"/>
      <c r="L117" s="407"/>
      <c r="M117" s="407"/>
      <c r="N117" s="407"/>
    </row>
    <row r="118" spans="1:16" customFormat="1" ht="6.75" customHeight="1" x14ac:dyDescent="0.25">
      <c r="A118" s="119"/>
      <c r="C118" s="134"/>
      <c r="D118" s="134"/>
      <c r="E118" s="135"/>
      <c r="F118" s="135"/>
      <c r="H118" s="118"/>
      <c r="I118" s="118"/>
    </row>
    <row r="119" spans="1:16" customFormat="1" ht="15" x14ac:dyDescent="0.25">
      <c r="D119" s="134"/>
      <c r="E119" s="135"/>
      <c r="F119" s="401" t="s">
        <v>741</v>
      </c>
      <c r="G119" s="401"/>
      <c r="H119" s="402" t="s">
        <v>742</v>
      </c>
      <c r="I119" s="402"/>
    </row>
    <row r="120" spans="1:16" customFormat="1" ht="15" x14ac:dyDescent="0.25">
      <c r="D120" s="118" t="s">
        <v>550</v>
      </c>
      <c r="E120" s="88"/>
      <c r="F120" s="118" t="s">
        <v>744</v>
      </c>
      <c r="G120" s="118" t="s">
        <v>745</v>
      </c>
      <c r="H120" s="118" t="s">
        <v>744</v>
      </c>
      <c r="I120" s="118" t="s">
        <v>745</v>
      </c>
    </row>
    <row r="121" spans="1:16" customFormat="1" ht="15" x14ac:dyDescent="0.25">
      <c r="C121" t="s">
        <v>576</v>
      </c>
      <c r="D121" s="131">
        <f>9.22/6</f>
        <v>1.5366666666666668</v>
      </c>
      <c r="E121" s="88"/>
      <c r="F121" s="148">
        <f>(0.6*B24*14)+(0.5*Estimation_par_mission!F159)+(1*F61)</f>
        <v>0</v>
      </c>
      <c r="G121" s="283">
        <f>D121*F121</f>
        <v>0</v>
      </c>
      <c r="H121" s="752"/>
      <c r="I121" s="283">
        <f>(H121/6)*D121</f>
        <v>0</v>
      </c>
    </row>
    <row r="122" spans="1:16" customFormat="1" ht="15" x14ac:dyDescent="0.25">
      <c r="C122" t="s">
        <v>555</v>
      </c>
      <c r="D122" s="131">
        <v>40.5</v>
      </c>
      <c r="E122" s="88"/>
      <c r="F122" s="148">
        <f>(0.4*B24*14)+(0.5*Estimation_par_mission!F159)</f>
        <v>0</v>
      </c>
      <c r="G122" s="283">
        <f>D122*F122</f>
        <v>0</v>
      </c>
      <c r="H122" s="752"/>
      <c r="I122" s="283">
        <f>H122*D122</f>
        <v>0</v>
      </c>
    </row>
    <row r="123" spans="1:16" customFormat="1" ht="15" x14ac:dyDescent="0.25">
      <c r="C123" t="s">
        <v>556</v>
      </c>
      <c r="D123" s="131">
        <v>60.75</v>
      </c>
      <c r="E123" s="88"/>
      <c r="F123" s="148">
        <f>(0.4*B24*14)+(0.5*Estimation_par_mission!F159)</f>
        <v>0</v>
      </c>
      <c r="G123" s="283">
        <f>D123*F123</f>
        <v>0</v>
      </c>
      <c r="H123" s="752"/>
      <c r="I123" s="283">
        <f>H123*D123</f>
        <v>0</v>
      </c>
    </row>
    <row r="124" spans="1:16" customFormat="1" ht="15" x14ac:dyDescent="0.25">
      <c r="A124" s="119"/>
      <c r="C124" s="134"/>
      <c r="D124" s="134"/>
      <c r="E124" s="135"/>
      <c r="F124" s="135"/>
      <c r="G124" s="297">
        <f>SUM(G121:G123)</f>
        <v>0</v>
      </c>
      <c r="H124" s="118"/>
      <c r="I124" s="297">
        <f>I114+I121</f>
        <v>0</v>
      </c>
      <c r="J124" s="88"/>
    </row>
    <row r="125" spans="1:16" customFormat="1" ht="15" x14ac:dyDescent="0.25">
      <c r="A125" s="119"/>
      <c r="C125" s="134"/>
      <c r="D125" s="134"/>
      <c r="E125" s="135"/>
      <c r="F125" s="135"/>
      <c r="G125" s="297"/>
      <c r="H125" s="118"/>
      <c r="I125" s="297">
        <f>I114+I124</f>
        <v>0</v>
      </c>
      <c r="J125" s="756" t="s">
        <v>571</v>
      </c>
      <c r="K125" s="756"/>
      <c r="L125" s="756"/>
      <c r="M125" s="756"/>
      <c r="N125" s="756"/>
    </row>
    <row r="126" spans="1:16" customFormat="1" ht="30.75" customHeight="1" x14ac:dyDescent="0.25">
      <c r="A126" s="119" t="s">
        <v>552</v>
      </c>
      <c r="B126" s="88"/>
      <c r="J126" s="756"/>
      <c r="K126" s="756"/>
      <c r="L126" s="756"/>
      <c r="M126" s="756"/>
      <c r="N126" s="756"/>
    </row>
    <row r="127" spans="1:16" customFormat="1" ht="10.5" customHeight="1" x14ac:dyDescent="0.25">
      <c r="A127" s="119"/>
      <c r="B127" s="88"/>
    </row>
    <row r="128" spans="1:16" customFormat="1" ht="27" customHeight="1" x14ac:dyDescent="0.25">
      <c r="B128" s="407" t="s">
        <v>551</v>
      </c>
      <c r="C128" s="407"/>
      <c r="D128" s="407"/>
      <c r="E128" s="407"/>
      <c r="F128" s="407"/>
      <c r="G128" s="407"/>
      <c r="H128" s="407"/>
      <c r="I128" s="407"/>
      <c r="J128" s="407"/>
      <c r="K128" s="407"/>
      <c r="L128" s="407"/>
      <c r="M128" s="407"/>
      <c r="N128" s="407"/>
    </row>
    <row r="129" spans="1:15" customFormat="1" ht="15" x14ac:dyDescent="0.25"/>
    <row r="130" spans="1:15" customFormat="1" ht="15" x14ac:dyDescent="0.25">
      <c r="D130" s="134"/>
      <c r="E130" s="135"/>
      <c r="F130" s="401" t="s">
        <v>741</v>
      </c>
      <c r="G130" s="401"/>
      <c r="H130" s="402" t="s">
        <v>742</v>
      </c>
      <c r="I130" s="402"/>
    </row>
    <row r="131" spans="1:15" customFormat="1" ht="15" x14ac:dyDescent="0.25">
      <c r="D131" s="118" t="s">
        <v>550</v>
      </c>
      <c r="E131" s="88"/>
      <c r="F131" s="118" t="s">
        <v>744</v>
      </c>
      <c r="G131" s="118" t="s">
        <v>745</v>
      </c>
      <c r="H131" s="118" t="s">
        <v>744</v>
      </c>
      <c r="I131" s="118" t="s">
        <v>745</v>
      </c>
    </row>
    <row r="132" spans="1:15" customFormat="1" ht="15" x14ac:dyDescent="0.25">
      <c r="C132" t="s">
        <v>553</v>
      </c>
      <c r="D132" s="131">
        <v>21.28</v>
      </c>
      <c r="E132" s="88"/>
      <c r="F132" s="148">
        <f>(14*Activité_prévisionnelle!B24)+(4*Activité_prévisionnelle!F45)+(1*Estimation_par_mission!F164)</f>
        <v>0</v>
      </c>
      <c r="G132" s="283">
        <f>D132*F132</f>
        <v>0</v>
      </c>
      <c r="H132" s="752"/>
      <c r="I132" s="283">
        <f>H132*D132</f>
        <v>0</v>
      </c>
    </row>
    <row r="133" spans="1:15" customFormat="1" ht="15" x14ac:dyDescent="0.25">
      <c r="C133" t="s">
        <v>554</v>
      </c>
      <c r="D133" s="131">
        <v>25.28</v>
      </c>
      <c r="E133" s="88"/>
      <c r="F133" s="148">
        <f>(2*0.3*F45)</f>
        <v>0</v>
      </c>
      <c r="G133" s="283">
        <f>D133*F133</f>
        <v>0</v>
      </c>
      <c r="H133" s="752"/>
      <c r="I133" s="283">
        <f>H133*D133</f>
        <v>0</v>
      </c>
    </row>
    <row r="134" spans="1:15" customFormat="1" ht="15" x14ac:dyDescent="0.25">
      <c r="F134" s="148"/>
      <c r="G134" s="297">
        <f>G132+G133</f>
        <v>0</v>
      </c>
      <c r="H134" s="284"/>
      <c r="I134" s="297">
        <f>I132+I133</f>
        <v>0</v>
      </c>
      <c r="J134" t="s">
        <v>570</v>
      </c>
    </row>
    <row r="135" spans="1:15" ht="14.25" x14ac:dyDescent="0.2">
      <c r="A135" s="90"/>
      <c r="B135" s="90"/>
      <c r="C135" s="90"/>
      <c r="D135" s="90"/>
      <c r="E135" s="90"/>
      <c r="F135" s="90"/>
      <c r="G135" s="90"/>
      <c r="H135" s="90"/>
      <c r="I135" s="90"/>
      <c r="J135" s="90"/>
      <c r="K135" s="90"/>
      <c r="L135" s="90"/>
      <c r="M135" s="90"/>
      <c r="N135" s="90"/>
      <c r="O135" s="90"/>
    </row>
    <row r="136" spans="1:15" ht="15" x14ac:dyDescent="0.25">
      <c r="A136" s="119" t="s">
        <v>572</v>
      </c>
      <c r="B136" s="90"/>
      <c r="C136" s="90"/>
      <c r="D136" s="90"/>
      <c r="E136" s="90"/>
      <c r="F136" s="90"/>
      <c r="G136" s="90"/>
      <c r="H136" s="90"/>
      <c r="I136" s="90"/>
      <c r="J136" s="90"/>
      <c r="K136" s="90"/>
      <c r="L136" s="90"/>
      <c r="M136" s="90"/>
      <c r="N136" s="90"/>
      <c r="O136" s="90"/>
    </row>
    <row r="137" spans="1:15" customFormat="1" ht="15" x14ac:dyDescent="0.25"/>
    <row r="138" spans="1:15" customFormat="1" ht="15.75" thickBot="1" x14ac:dyDescent="0.3">
      <c r="C138" s="118" t="s">
        <v>573</v>
      </c>
      <c r="D138" s="118" t="s">
        <v>760</v>
      </c>
      <c r="E138" s="118" t="s">
        <v>559</v>
      </c>
      <c r="F138" s="88"/>
    </row>
    <row r="139" spans="1:15" customFormat="1" ht="18" customHeight="1" thickTop="1" thickBot="1" x14ac:dyDescent="0.3">
      <c r="C139" s="754"/>
      <c r="D139" s="138">
        <v>350</v>
      </c>
      <c r="E139" s="138">
        <f>C139*D139</f>
        <v>0</v>
      </c>
      <c r="F139" t="s">
        <v>574</v>
      </c>
    </row>
    <row r="140" spans="1:15" customFormat="1" ht="15.75" thickTop="1" x14ac:dyDescent="0.25"/>
    <row r="141" spans="1:15" customFormat="1" ht="15" x14ac:dyDescent="0.25">
      <c r="A141" s="119"/>
      <c r="C141" s="134"/>
      <c r="D141" s="134"/>
      <c r="E141" s="135"/>
      <c r="F141" s="135"/>
      <c r="H141" s="118"/>
      <c r="I141" s="118"/>
    </row>
    <row r="142" spans="1:15" customFormat="1" ht="15" x14ac:dyDescent="0.25">
      <c r="A142" s="119" t="s">
        <v>561</v>
      </c>
    </row>
    <row r="143" spans="1:15" customFormat="1" ht="15" x14ac:dyDescent="0.25"/>
    <row r="144" spans="1:15" customFormat="1" ht="33.75" customHeight="1" x14ac:dyDescent="0.25">
      <c r="A144" s="88"/>
      <c r="B144" s="407" t="s">
        <v>560</v>
      </c>
      <c r="C144" s="407"/>
      <c r="D144" s="407"/>
      <c r="E144" s="407"/>
      <c r="F144" s="407"/>
      <c r="G144" s="407"/>
      <c r="H144" s="407"/>
      <c r="I144" s="407"/>
      <c r="J144" s="407"/>
      <c r="K144" s="407"/>
      <c r="L144" s="407"/>
      <c r="M144" s="407"/>
      <c r="N144" s="407"/>
    </row>
    <row r="145" spans="1:15" customFormat="1" ht="15" x14ac:dyDescent="0.25"/>
    <row r="146" spans="1:15" customFormat="1" ht="15" customHeight="1" x14ac:dyDescent="0.25">
      <c r="D146" s="134"/>
      <c r="E146" s="135"/>
      <c r="F146" s="401" t="s">
        <v>741</v>
      </c>
      <c r="G146" s="401"/>
      <c r="H146" s="402" t="s">
        <v>742</v>
      </c>
      <c r="I146" s="402"/>
    </row>
    <row r="147" spans="1:15" customFormat="1" ht="15" x14ac:dyDescent="0.25">
      <c r="B147" s="88"/>
      <c r="C147" s="88"/>
      <c r="D147" s="118" t="s">
        <v>550</v>
      </c>
      <c r="E147" s="88"/>
      <c r="F147" s="118" t="s">
        <v>744</v>
      </c>
      <c r="G147" s="118" t="s">
        <v>745</v>
      </c>
      <c r="H147" s="118" t="s">
        <v>744</v>
      </c>
      <c r="I147" s="118" t="s">
        <v>745</v>
      </c>
    </row>
    <row r="148" spans="1:15" customFormat="1" ht="15" x14ac:dyDescent="0.25">
      <c r="B148" s="88"/>
      <c r="C148" s="120" t="s">
        <v>562</v>
      </c>
      <c r="D148" s="131">
        <v>22.69</v>
      </c>
      <c r="E148" s="88"/>
      <c r="F148" s="148">
        <f>(6*F45)</f>
        <v>0</v>
      </c>
      <c r="G148" s="283">
        <f>F148*D148</f>
        <v>0</v>
      </c>
      <c r="H148" s="752"/>
      <c r="I148" s="294">
        <f>H148*D148</f>
        <v>0</v>
      </c>
      <c r="J148" s="88"/>
    </row>
    <row r="149" spans="1:15" customFormat="1" ht="15" x14ac:dyDescent="0.25">
      <c r="B149" s="88"/>
      <c r="C149" s="120" t="s">
        <v>692</v>
      </c>
      <c r="D149" s="131">
        <v>4.51</v>
      </c>
      <c r="E149" s="88"/>
      <c r="F149" s="148">
        <f>(4*F45)</f>
        <v>0</v>
      </c>
      <c r="G149" s="283">
        <f t="shared" ref="G149:G151" si="2">F149*D149</f>
        <v>0</v>
      </c>
      <c r="H149" s="752"/>
      <c r="I149" s="294">
        <f>H149*D149</f>
        <v>0</v>
      </c>
      <c r="J149" s="88"/>
    </row>
    <row r="150" spans="1:15" customFormat="1" ht="15" x14ac:dyDescent="0.25">
      <c r="B150" s="88"/>
      <c r="C150" s="120" t="s">
        <v>693</v>
      </c>
      <c r="D150" s="131">
        <v>19.850000000000001</v>
      </c>
      <c r="E150" s="88"/>
      <c r="F150" s="296">
        <f>(8*F45)+(6*Estimation_par_mission!J45)</f>
        <v>0</v>
      </c>
      <c r="G150" s="283">
        <f t="shared" si="2"/>
        <v>0</v>
      </c>
      <c r="H150" s="752"/>
      <c r="I150" s="294">
        <f>H150*D150</f>
        <v>0</v>
      </c>
      <c r="J150" s="88"/>
    </row>
    <row r="151" spans="1:15" customFormat="1" ht="15" x14ac:dyDescent="0.25">
      <c r="B151" s="88"/>
      <c r="C151" s="120" t="s">
        <v>694</v>
      </c>
      <c r="D151" s="131">
        <v>15.87</v>
      </c>
      <c r="E151" s="88"/>
      <c r="F151" s="296">
        <f>8*Estimation_par_mission!J46</f>
        <v>0</v>
      </c>
      <c r="G151" s="283">
        <f t="shared" si="2"/>
        <v>0</v>
      </c>
      <c r="H151" s="752"/>
      <c r="I151" s="294">
        <f>H151*D151</f>
        <v>0</v>
      </c>
      <c r="J151" s="88"/>
    </row>
    <row r="152" spans="1:15" customFormat="1" ht="15" x14ac:dyDescent="0.25">
      <c r="C152" s="120" t="s">
        <v>621</v>
      </c>
      <c r="D152" s="131">
        <f>39/6</f>
        <v>6.5</v>
      </c>
      <c r="E152" s="88"/>
      <c r="F152" s="295">
        <f>F61</f>
        <v>0</v>
      </c>
      <c r="G152" s="138">
        <f>D152*F152</f>
        <v>0</v>
      </c>
      <c r="H152" s="148">
        <f>F61</f>
        <v>0</v>
      </c>
      <c r="I152" s="131">
        <f>D152*H152</f>
        <v>0</v>
      </c>
    </row>
    <row r="153" spans="1:15" customFormat="1" ht="15" x14ac:dyDescent="0.25">
      <c r="E153" s="88"/>
      <c r="F153" s="88"/>
      <c r="G153" s="297">
        <f>SUM(G148:G152)</f>
        <v>0</v>
      </c>
      <c r="I153" s="235">
        <f>SUM(I148:I152)</f>
        <v>0</v>
      </c>
      <c r="J153" s="756" t="s">
        <v>575</v>
      </c>
      <c r="K153" s="756"/>
      <c r="L153" s="756"/>
      <c r="M153" s="756"/>
      <c r="N153" s="756"/>
    </row>
    <row r="154" spans="1:15" ht="14.25" x14ac:dyDescent="0.2">
      <c r="A154" s="90"/>
      <c r="B154" s="90"/>
      <c r="C154" s="90"/>
      <c r="D154" s="90"/>
      <c r="E154" s="90"/>
      <c r="F154" s="90"/>
      <c r="G154" s="90"/>
      <c r="H154" s="90"/>
      <c r="I154" s="90"/>
      <c r="J154" s="756"/>
      <c r="K154" s="756"/>
      <c r="L154" s="756"/>
      <c r="M154" s="756"/>
      <c r="N154" s="756"/>
      <c r="O154" s="90"/>
    </row>
    <row r="155" spans="1:15" ht="15" x14ac:dyDescent="0.25">
      <c r="A155" s="119" t="s">
        <v>577</v>
      </c>
      <c r="B155" s="90"/>
      <c r="C155" s="90"/>
      <c r="D155" s="90"/>
      <c r="E155" s="90"/>
      <c r="F155" s="90"/>
      <c r="G155" s="90"/>
      <c r="H155" s="90"/>
      <c r="I155" s="90"/>
      <c r="J155" s="90"/>
      <c r="K155" s="90"/>
      <c r="L155" s="90"/>
      <c r="M155" s="90"/>
      <c r="N155" s="90"/>
      <c r="O155" s="90"/>
    </row>
    <row r="156" spans="1:15" ht="10.5" customHeight="1" x14ac:dyDescent="0.25">
      <c r="A156" s="119"/>
      <c r="B156" s="90"/>
      <c r="C156" s="90"/>
      <c r="D156" s="90"/>
      <c r="E156" s="90"/>
      <c r="F156" s="90"/>
      <c r="G156" s="90"/>
      <c r="H156" s="90"/>
      <c r="I156" s="90"/>
      <c r="J156" s="90"/>
      <c r="K156" s="90"/>
      <c r="L156" s="90"/>
      <c r="M156" s="90"/>
      <c r="N156" s="90"/>
      <c r="O156" s="90"/>
    </row>
    <row r="157" spans="1:15" ht="121.5" customHeight="1" x14ac:dyDescent="0.25">
      <c r="A157" s="119"/>
      <c r="B157" s="407" t="s">
        <v>578</v>
      </c>
      <c r="C157" s="407"/>
      <c r="D157" s="407"/>
      <c r="E157" s="407"/>
      <c r="F157" s="407"/>
      <c r="G157" s="407"/>
      <c r="H157" s="407"/>
      <c r="I157" s="407"/>
      <c r="J157" s="407"/>
      <c r="K157" s="407"/>
      <c r="L157" s="407"/>
      <c r="M157" s="407"/>
      <c r="N157" s="407"/>
      <c r="O157" s="90"/>
    </row>
    <row r="158" spans="1:15" ht="12" customHeight="1" x14ac:dyDescent="0.25">
      <c r="A158" s="119"/>
      <c r="B158" s="275"/>
      <c r="C158" s="275"/>
      <c r="D158" s="275"/>
      <c r="E158" s="275"/>
      <c r="F158" s="275"/>
      <c r="G158" s="275"/>
      <c r="H158" s="275"/>
      <c r="I158" s="275"/>
      <c r="J158" s="275"/>
      <c r="K158" s="275"/>
      <c r="L158" s="275"/>
      <c r="M158" s="275"/>
      <c r="N158" s="275"/>
      <c r="O158" s="90"/>
    </row>
    <row r="159" spans="1:15" ht="15" x14ac:dyDescent="0.25">
      <c r="A159" s="119"/>
      <c r="B159" s="125"/>
      <c r="C159" s="125"/>
      <c r="D159" s="134"/>
      <c r="E159" s="135"/>
      <c r="F159" s="401" t="s">
        <v>741</v>
      </c>
      <c r="G159" s="401"/>
      <c r="H159" s="402" t="s">
        <v>742</v>
      </c>
      <c r="I159" s="402"/>
      <c r="J159" s="125"/>
      <c r="K159" s="125"/>
      <c r="L159" s="125"/>
      <c r="M159" s="125"/>
      <c r="N159" s="125"/>
      <c r="O159" s="90"/>
    </row>
    <row r="160" spans="1:15" customFormat="1" ht="15" x14ac:dyDescent="0.25">
      <c r="B160" s="132"/>
      <c r="C160" s="88"/>
      <c r="D160" s="282" t="s">
        <v>558</v>
      </c>
      <c r="E160" s="88"/>
      <c r="F160" s="118" t="s">
        <v>744</v>
      </c>
      <c r="G160" s="118" t="s">
        <v>745</v>
      </c>
      <c r="H160" s="118" t="s">
        <v>744</v>
      </c>
      <c r="I160" s="118" t="s">
        <v>745</v>
      </c>
    </row>
    <row r="161" spans="1:15" customFormat="1" ht="18" customHeight="1" x14ac:dyDescent="0.25">
      <c r="C161" s="120" t="s">
        <v>749</v>
      </c>
      <c r="D161" s="409">
        <v>50</v>
      </c>
      <c r="E161" s="88"/>
      <c r="F161" s="148">
        <f>(9*0.5*F45)+(4*0.5*(F54))</f>
        <v>0</v>
      </c>
      <c r="G161" s="283">
        <f>D$161*F161</f>
        <v>0</v>
      </c>
      <c r="H161" s="755"/>
      <c r="I161" s="283">
        <f>D$161*H161</f>
        <v>0</v>
      </c>
    </row>
    <row r="162" spans="1:15" customFormat="1" ht="37.5" customHeight="1" x14ac:dyDescent="0.25">
      <c r="B162" s="408" t="s">
        <v>751</v>
      </c>
      <c r="C162" s="408"/>
      <c r="D162" s="409"/>
      <c r="E162" s="88"/>
      <c r="F162" s="148">
        <f>((14*Activité_prévisionnelle!B24)*0.12)*0.15</f>
        <v>0</v>
      </c>
      <c r="G162" s="283">
        <f t="shared" ref="G162:G163" si="3">D$161*F162</f>
        <v>0</v>
      </c>
      <c r="H162" s="755"/>
      <c r="I162" s="283">
        <f>D$161*H162</f>
        <v>0</v>
      </c>
    </row>
    <row r="163" spans="1:15" customFormat="1" ht="26.25" customHeight="1" x14ac:dyDescent="0.25">
      <c r="B163" s="408" t="s">
        <v>750</v>
      </c>
      <c r="C163" s="408"/>
      <c r="D163" s="409"/>
      <c r="E163" s="88"/>
      <c r="F163" s="148">
        <f>Estimation_par_mission!F159*0.4</f>
        <v>0</v>
      </c>
      <c r="G163" s="283">
        <f t="shared" si="3"/>
        <v>0</v>
      </c>
      <c r="H163" s="755"/>
      <c r="I163" s="283">
        <f>D$161*H163</f>
        <v>0</v>
      </c>
    </row>
    <row r="164" spans="1:15" customFormat="1" ht="15" x14ac:dyDescent="0.25">
      <c r="F164" s="284">
        <f>SUM(F161:F163)</f>
        <v>0</v>
      </c>
      <c r="G164" s="283">
        <f>SUM(G161:G163)</f>
        <v>0</v>
      </c>
      <c r="H164" s="752">
        <f>SUM(H161:H163)</f>
        <v>0</v>
      </c>
      <c r="I164" s="283">
        <f>D$161*H164</f>
        <v>0</v>
      </c>
      <c r="J164" s="757" t="s">
        <v>579</v>
      </c>
      <c r="K164" s="757"/>
      <c r="L164" s="757"/>
      <c r="M164" s="757"/>
      <c r="N164" s="757"/>
    </row>
    <row r="165" spans="1:15" ht="15" x14ac:dyDescent="0.25">
      <c r="A165" s="90"/>
      <c r="B165" s="90"/>
      <c r="C165" s="90"/>
      <c r="D165" s="90"/>
      <c r="E165" s="90"/>
      <c r="F165" s="90"/>
      <c r="G165" s="283"/>
      <c r="H165" s="90"/>
      <c r="I165" s="90"/>
      <c r="J165" s="757"/>
      <c r="K165" s="757"/>
      <c r="L165" s="757"/>
      <c r="M165" s="757"/>
      <c r="N165" s="757"/>
      <c r="O165" s="90"/>
    </row>
    <row r="166" spans="1:15" s="9" customFormat="1" ht="20.100000000000001" customHeight="1" x14ac:dyDescent="0.25">
      <c r="A166" s="161" t="s">
        <v>170</v>
      </c>
      <c r="B166" s="158"/>
      <c r="C166" s="158"/>
      <c r="D166" s="158"/>
      <c r="E166" s="158"/>
      <c r="F166" s="158"/>
      <c r="G166" s="158"/>
      <c r="H166" s="158"/>
      <c r="I166" s="158"/>
      <c r="J166" s="158"/>
      <c r="K166" s="158"/>
      <c r="L166" s="158"/>
      <c r="M166" s="158"/>
      <c r="N166" s="158"/>
    </row>
    <row r="167" spans="1:15" ht="9.9499999999999993" customHeight="1" x14ac:dyDescent="0.2">
      <c r="A167" s="143"/>
      <c r="B167" s="143"/>
      <c r="C167" s="143"/>
      <c r="D167" s="143"/>
      <c r="E167" s="143"/>
      <c r="F167" s="143"/>
      <c r="G167" s="143"/>
      <c r="H167" s="143"/>
      <c r="I167" s="143"/>
      <c r="J167" s="143"/>
      <c r="K167" s="143"/>
      <c r="L167" s="143"/>
      <c r="M167" s="143"/>
      <c r="N167" s="143"/>
    </row>
    <row r="168" spans="1:15" x14ac:dyDescent="0.2">
      <c r="A168" s="143"/>
      <c r="B168" s="406"/>
      <c r="C168" s="406"/>
      <c r="D168" s="406"/>
      <c r="E168" s="406"/>
      <c r="F168" s="406"/>
      <c r="G168" s="406"/>
      <c r="H168" s="406"/>
      <c r="I168" s="406"/>
      <c r="J168" s="406"/>
      <c r="K168" s="406"/>
      <c r="L168" s="406"/>
      <c r="M168" s="406"/>
      <c r="N168" s="143"/>
    </row>
    <row r="169" spans="1:15" x14ac:dyDescent="0.2">
      <c r="A169" s="143"/>
      <c r="B169" s="406"/>
      <c r="C169" s="406"/>
      <c r="D169" s="406"/>
      <c r="E169" s="406"/>
      <c r="F169" s="406"/>
      <c r="G169" s="406"/>
      <c r="H169" s="406"/>
      <c r="I169" s="406"/>
      <c r="J169" s="406"/>
      <c r="K169" s="406"/>
      <c r="L169" s="406"/>
      <c r="M169" s="406"/>
      <c r="N169" s="143"/>
    </row>
    <row r="170" spans="1:15" x14ac:dyDescent="0.2">
      <c r="A170" s="143"/>
      <c r="B170" s="406"/>
      <c r="C170" s="406"/>
      <c r="D170" s="406"/>
      <c r="E170" s="406"/>
      <c r="F170" s="406"/>
      <c r="G170" s="406"/>
      <c r="H170" s="406"/>
      <c r="I170" s="406"/>
      <c r="J170" s="406"/>
      <c r="K170" s="406"/>
      <c r="L170" s="406"/>
      <c r="M170" s="406"/>
      <c r="N170" s="143"/>
    </row>
    <row r="171" spans="1:15" x14ac:dyDescent="0.2">
      <c r="A171" s="143"/>
      <c r="B171" s="406"/>
      <c r="C171" s="406"/>
      <c r="D171" s="406"/>
      <c r="E171" s="406"/>
      <c r="F171" s="406"/>
      <c r="G171" s="406"/>
      <c r="H171" s="406"/>
      <c r="I171" s="406"/>
      <c r="J171" s="406"/>
      <c r="K171" s="406"/>
      <c r="L171" s="406"/>
      <c r="M171" s="406"/>
      <c r="N171" s="143"/>
    </row>
    <row r="172" spans="1:15" x14ac:dyDescent="0.2">
      <c r="A172" s="143"/>
      <c r="B172" s="406"/>
      <c r="C172" s="406"/>
      <c r="D172" s="406"/>
      <c r="E172" s="406"/>
      <c r="F172" s="406"/>
      <c r="G172" s="406"/>
      <c r="H172" s="406"/>
      <c r="I172" s="406"/>
      <c r="J172" s="406"/>
      <c r="K172" s="406"/>
      <c r="L172" s="406"/>
      <c r="M172" s="406"/>
      <c r="N172" s="143"/>
    </row>
    <row r="173" spans="1:15" x14ac:dyDescent="0.2">
      <c r="A173" s="143"/>
      <c r="B173" s="406"/>
      <c r="C173" s="406"/>
      <c r="D173" s="406"/>
      <c r="E173" s="406"/>
      <c r="F173" s="406"/>
      <c r="G173" s="406"/>
      <c r="H173" s="406"/>
      <c r="I173" s="406"/>
      <c r="J173" s="406"/>
      <c r="K173" s="406"/>
      <c r="L173" s="406"/>
      <c r="M173" s="406"/>
      <c r="N173" s="143"/>
    </row>
    <row r="174" spans="1:15" x14ac:dyDescent="0.2">
      <c r="A174" s="143"/>
      <c r="B174" s="406"/>
      <c r="C174" s="406"/>
      <c r="D174" s="406"/>
      <c r="E174" s="406"/>
      <c r="F174" s="406"/>
      <c r="G174" s="406"/>
      <c r="H174" s="406"/>
      <c r="I174" s="406"/>
      <c r="J174" s="406"/>
      <c r="K174" s="406"/>
      <c r="L174" s="406"/>
      <c r="M174" s="406"/>
      <c r="N174" s="143"/>
    </row>
    <row r="175" spans="1:15" x14ac:dyDescent="0.2">
      <c r="A175" s="143"/>
      <c r="B175" s="406"/>
      <c r="C175" s="406"/>
      <c r="D175" s="406"/>
      <c r="E175" s="406"/>
      <c r="F175" s="406"/>
      <c r="G175" s="406"/>
      <c r="H175" s="406"/>
      <c r="I175" s="406"/>
      <c r="J175" s="406"/>
      <c r="K175" s="406"/>
      <c r="L175" s="406"/>
      <c r="M175" s="406"/>
      <c r="N175" s="143"/>
    </row>
    <row r="176" spans="1:15" x14ac:dyDescent="0.2">
      <c r="A176" s="143"/>
      <c r="B176" s="406"/>
      <c r="C176" s="406"/>
      <c r="D176" s="406"/>
      <c r="E176" s="406"/>
      <c r="F176" s="406"/>
      <c r="G176" s="406"/>
      <c r="H176" s="406"/>
      <c r="I176" s="406"/>
      <c r="J176" s="406"/>
      <c r="K176" s="406"/>
      <c r="L176" s="406"/>
      <c r="M176" s="406"/>
      <c r="N176" s="143"/>
    </row>
    <row r="177" spans="1:14" x14ac:dyDescent="0.2">
      <c r="A177" s="143"/>
      <c r="B177" s="406"/>
      <c r="C177" s="406"/>
      <c r="D177" s="406"/>
      <c r="E177" s="406"/>
      <c r="F177" s="406"/>
      <c r="G177" s="406"/>
      <c r="H177" s="406"/>
      <c r="I177" s="406"/>
      <c r="J177" s="406"/>
      <c r="K177" s="406"/>
      <c r="L177" s="406"/>
      <c r="M177" s="406"/>
      <c r="N177" s="143"/>
    </row>
    <row r="178" spans="1:14" x14ac:dyDescent="0.2">
      <c r="A178" s="143"/>
      <c r="B178" s="406"/>
      <c r="C178" s="406"/>
      <c r="D178" s="406"/>
      <c r="E178" s="406"/>
      <c r="F178" s="406"/>
      <c r="G178" s="406"/>
      <c r="H178" s="406"/>
      <c r="I178" s="406"/>
      <c r="J178" s="406"/>
      <c r="K178" s="406"/>
      <c r="L178" s="406"/>
      <c r="M178" s="406"/>
      <c r="N178" s="143"/>
    </row>
    <row r="179" spans="1:14" x14ac:dyDescent="0.2">
      <c r="A179" s="143"/>
      <c r="B179" s="406"/>
      <c r="C179" s="406"/>
      <c r="D179" s="406"/>
      <c r="E179" s="406"/>
      <c r="F179" s="406"/>
      <c r="G179" s="406"/>
      <c r="H179" s="406"/>
      <c r="I179" s="406"/>
      <c r="J179" s="406"/>
      <c r="K179" s="406"/>
      <c r="L179" s="406"/>
      <c r="M179" s="406"/>
      <c r="N179" s="143"/>
    </row>
    <row r="180" spans="1:14" x14ac:dyDescent="0.2">
      <c r="A180" s="143"/>
      <c r="B180" s="406"/>
      <c r="C180" s="406"/>
      <c r="D180" s="406"/>
      <c r="E180" s="406"/>
      <c r="F180" s="406"/>
      <c r="G180" s="406"/>
      <c r="H180" s="406"/>
      <c r="I180" s="406"/>
      <c r="J180" s="406"/>
      <c r="K180" s="406"/>
      <c r="L180" s="406"/>
      <c r="M180" s="406"/>
      <c r="N180" s="143"/>
    </row>
    <row r="181" spans="1:14" x14ac:dyDescent="0.2">
      <c r="A181" s="143"/>
      <c r="B181" s="406"/>
      <c r="C181" s="406"/>
      <c r="D181" s="406"/>
      <c r="E181" s="406"/>
      <c r="F181" s="406"/>
      <c r="G181" s="406"/>
      <c r="H181" s="406"/>
      <c r="I181" s="406"/>
      <c r="J181" s="406"/>
      <c r="K181" s="406"/>
      <c r="L181" s="406"/>
      <c r="M181" s="406"/>
      <c r="N181" s="143"/>
    </row>
    <row r="182" spans="1:14" x14ac:dyDescent="0.2">
      <c r="A182" s="143"/>
      <c r="B182" s="406"/>
      <c r="C182" s="406"/>
      <c r="D182" s="406"/>
      <c r="E182" s="406"/>
      <c r="F182" s="406"/>
      <c r="G182" s="406"/>
      <c r="H182" s="406"/>
      <c r="I182" s="406"/>
      <c r="J182" s="406"/>
      <c r="K182" s="406"/>
      <c r="L182" s="406"/>
      <c r="M182" s="406"/>
      <c r="N182" s="143"/>
    </row>
    <row r="183" spans="1:14" x14ac:dyDescent="0.2">
      <c r="A183" s="143"/>
      <c r="B183" s="406"/>
      <c r="C183" s="406"/>
      <c r="D183" s="406"/>
      <c r="E183" s="406"/>
      <c r="F183" s="406"/>
      <c r="G183" s="406"/>
      <c r="H183" s="406"/>
      <c r="I183" s="406"/>
      <c r="J183" s="406"/>
      <c r="K183" s="406"/>
      <c r="L183" s="406"/>
      <c r="M183" s="406"/>
      <c r="N183" s="143"/>
    </row>
    <row r="184" spans="1:14" x14ac:dyDescent="0.2">
      <c r="A184" s="143"/>
      <c r="B184" s="406"/>
      <c r="C184" s="406"/>
      <c r="D184" s="406"/>
      <c r="E184" s="406"/>
      <c r="F184" s="406"/>
      <c r="G184" s="406"/>
      <c r="H184" s="406"/>
      <c r="I184" s="406"/>
      <c r="J184" s="406"/>
      <c r="K184" s="406"/>
      <c r="L184" s="406"/>
      <c r="M184" s="406"/>
      <c r="N184" s="143"/>
    </row>
    <row r="185" spans="1:14" x14ac:dyDescent="0.2">
      <c r="A185" s="143"/>
      <c r="B185" s="406"/>
      <c r="C185" s="406"/>
      <c r="D185" s="406"/>
      <c r="E185" s="406"/>
      <c r="F185" s="406"/>
      <c r="G185" s="406"/>
      <c r="H185" s="406"/>
      <c r="I185" s="406"/>
      <c r="J185" s="406"/>
      <c r="K185" s="406"/>
      <c r="L185" s="406"/>
      <c r="M185" s="406"/>
      <c r="N185" s="143"/>
    </row>
    <row r="186" spans="1:14" x14ac:dyDescent="0.2">
      <c r="A186" s="143"/>
      <c r="B186" s="406"/>
      <c r="C186" s="406"/>
      <c r="D186" s="406"/>
      <c r="E186" s="406"/>
      <c r="F186" s="406"/>
      <c r="G186" s="406"/>
      <c r="H186" s="406"/>
      <c r="I186" s="406"/>
      <c r="J186" s="406"/>
      <c r="K186" s="406"/>
      <c r="L186" s="406"/>
      <c r="M186" s="406"/>
      <c r="N186" s="143"/>
    </row>
    <row r="187" spans="1:14" x14ac:dyDescent="0.2">
      <c r="A187" s="143"/>
      <c r="B187" s="406"/>
      <c r="C187" s="406"/>
      <c r="D187" s="406"/>
      <c r="E187" s="406"/>
      <c r="F187" s="406"/>
      <c r="G187" s="406"/>
      <c r="H187" s="406"/>
      <c r="I187" s="406"/>
      <c r="J187" s="406"/>
      <c r="K187" s="406"/>
      <c r="L187" s="406"/>
      <c r="M187" s="406"/>
      <c r="N187" s="143"/>
    </row>
    <row r="188" spans="1:14" x14ac:dyDescent="0.2">
      <c r="A188" s="143"/>
      <c r="B188" s="406"/>
      <c r="C188" s="406"/>
      <c r="D188" s="406"/>
      <c r="E188" s="406"/>
      <c r="F188" s="406"/>
      <c r="G188" s="406"/>
      <c r="H188" s="406"/>
      <c r="I188" s="406"/>
      <c r="J188" s="406"/>
      <c r="K188" s="406"/>
      <c r="L188" s="406"/>
      <c r="M188" s="406"/>
      <c r="N188" s="143"/>
    </row>
    <row r="189" spans="1:14" x14ac:dyDescent="0.2">
      <c r="A189" s="143"/>
      <c r="B189" s="406"/>
      <c r="C189" s="406"/>
      <c r="D189" s="406"/>
      <c r="E189" s="406"/>
      <c r="F189" s="406"/>
      <c r="G189" s="406"/>
      <c r="H189" s="406"/>
      <c r="I189" s="406"/>
      <c r="J189" s="406"/>
      <c r="K189" s="406"/>
      <c r="L189" s="406"/>
      <c r="M189" s="406"/>
      <c r="N189" s="143"/>
    </row>
    <row r="190" spans="1:14" x14ac:dyDescent="0.2">
      <c r="A190" s="143"/>
      <c r="B190" s="406"/>
      <c r="C190" s="406"/>
      <c r="D190" s="406"/>
      <c r="E190" s="406"/>
      <c r="F190" s="406"/>
      <c r="G190" s="406"/>
      <c r="H190" s="406"/>
      <c r="I190" s="406"/>
      <c r="J190" s="406"/>
      <c r="K190" s="406"/>
      <c r="L190" s="406"/>
      <c r="M190" s="406"/>
      <c r="N190" s="143"/>
    </row>
    <row r="191" spans="1:14" x14ac:dyDescent="0.2">
      <c r="A191" s="143"/>
      <c r="B191" s="406"/>
      <c r="C191" s="406"/>
      <c r="D191" s="406"/>
      <c r="E191" s="406"/>
      <c r="F191" s="406"/>
      <c r="G191" s="406"/>
      <c r="H191" s="406"/>
      <c r="I191" s="406"/>
      <c r="J191" s="406"/>
      <c r="K191" s="406"/>
      <c r="L191" s="406"/>
      <c r="M191" s="406"/>
      <c r="N191" s="143"/>
    </row>
    <row r="192" spans="1:14" x14ac:dyDescent="0.2">
      <c r="A192" s="143"/>
      <c r="B192" s="406"/>
      <c r="C192" s="406"/>
      <c r="D192" s="406"/>
      <c r="E192" s="406"/>
      <c r="F192" s="406"/>
      <c r="G192" s="406"/>
      <c r="H192" s="406"/>
      <c r="I192" s="406"/>
      <c r="J192" s="406"/>
      <c r="K192" s="406"/>
      <c r="L192" s="406"/>
      <c r="M192" s="406"/>
      <c r="N192" s="143"/>
    </row>
    <row r="193" spans="1:15" x14ac:dyDescent="0.2">
      <c r="A193" s="143"/>
      <c r="B193" s="406"/>
      <c r="C193" s="406"/>
      <c r="D193" s="406"/>
      <c r="E193" s="406"/>
      <c r="F193" s="406"/>
      <c r="G193" s="406"/>
      <c r="H193" s="406"/>
      <c r="I193" s="406"/>
      <c r="J193" s="406"/>
      <c r="K193" s="406"/>
      <c r="L193" s="406"/>
      <c r="M193" s="406"/>
      <c r="N193" s="143"/>
    </row>
    <row r="194" spans="1:15" x14ac:dyDescent="0.2">
      <c r="A194" s="143"/>
      <c r="B194" s="406"/>
      <c r="C194" s="406"/>
      <c r="D194" s="406"/>
      <c r="E194" s="406"/>
      <c r="F194" s="406"/>
      <c r="G194" s="406"/>
      <c r="H194" s="406"/>
      <c r="I194" s="406"/>
      <c r="J194" s="406"/>
      <c r="K194" s="406"/>
      <c r="L194" s="406"/>
      <c r="M194" s="406"/>
      <c r="N194" s="143"/>
    </row>
    <row r="195" spans="1:15" x14ac:dyDescent="0.2">
      <c r="A195" s="143"/>
      <c r="B195" s="406"/>
      <c r="C195" s="406"/>
      <c r="D195" s="406"/>
      <c r="E195" s="406"/>
      <c r="F195" s="406"/>
      <c r="G195" s="406"/>
      <c r="H195" s="406"/>
      <c r="I195" s="406"/>
      <c r="J195" s="406"/>
      <c r="K195" s="406"/>
      <c r="L195" s="406"/>
      <c r="M195" s="406"/>
      <c r="N195" s="143"/>
    </row>
    <row r="196" spans="1:15" x14ac:dyDescent="0.2">
      <c r="A196" s="143"/>
      <c r="B196" s="406"/>
      <c r="C196" s="406"/>
      <c r="D196" s="406"/>
      <c r="E196" s="406"/>
      <c r="F196" s="406"/>
      <c r="G196" s="406"/>
      <c r="H196" s="406"/>
      <c r="I196" s="406"/>
      <c r="J196" s="406"/>
      <c r="K196" s="406"/>
      <c r="L196" s="406"/>
      <c r="M196" s="406"/>
      <c r="N196" s="143"/>
    </row>
    <row r="197" spans="1:15" ht="14.25" x14ac:dyDescent="0.2">
      <c r="A197" s="90"/>
      <c r="B197" s="90"/>
      <c r="C197" s="90"/>
      <c r="D197" s="90"/>
      <c r="E197" s="90"/>
      <c r="F197" s="90"/>
      <c r="G197" s="90"/>
      <c r="H197" s="90"/>
      <c r="I197" s="90"/>
      <c r="J197" s="90"/>
      <c r="K197" s="90"/>
      <c r="L197" s="90"/>
      <c r="M197" s="90"/>
      <c r="N197" s="90"/>
      <c r="O197" s="90"/>
    </row>
  </sheetData>
  <sheetProtection algorithmName="SHA-512" hashValue="Cw0H3zzW7fXqZjG/e3xuCzmHQiG3mjjxKOaBZQ9VZI/fJKOvoNW4oEgUTVXyqoad2leJxF3jZhL1flYRNCZyMw==" saltValue="f13iL/uTzB+lCnnO8o1t7A==" spinCount="100000" sheet="1" formatColumns="0" formatRows="0"/>
  <mergeCells count="76">
    <mergeCell ref="B78:D90"/>
    <mergeCell ref="H82:I90"/>
    <mergeCell ref="F78:G78"/>
    <mergeCell ref="H78:I78"/>
    <mergeCell ref="F61:G61"/>
    <mergeCell ref="H66:L66"/>
    <mergeCell ref="H67:L67"/>
    <mergeCell ref="H63:L63"/>
    <mergeCell ref="H64:L64"/>
    <mergeCell ref="H65:L65"/>
    <mergeCell ref="H61:L61"/>
    <mergeCell ref="H70:L70"/>
    <mergeCell ref="B68:E68"/>
    <mergeCell ref="A73:N73"/>
    <mergeCell ref="B77:N77"/>
    <mergeCell ref="H68:L68"/>
    <mergeCell ref="A22:N22"/>
    <mergeCell ref="B69:E69"/>
    <mergeCell ref="H69:L69"/>
    <mergeCell ref="B70:E70"/>
    <mergeCell ref="H54:L54"/>
    <mergeCell ref="H55:L55"/>
    <mergeCell ref="H56:L56"/>
    <mergeCell ref="C49:E49"/>
    <mergeCell ref="H57:L57"/>
    <mergeCell ref="H58:L58"/>
    <mergeCell ref="H60:L60"/>
    <mergeCell ref="A39:N39"/>
    <mergeCell ref="H47:L47"/>
    <mergeCell ref="H48:L48"/>
    <mergeCell ref="H49:L49"/>
    <mergeCell ref="H50:L50"/>
    <mergeCell ref="G18:J18"/>
    <mergeCell ref="A1:N1"/>
    <mergeCell ref="A2:N2"/>
    <mergeCell ref="B14:D14"/>
    <mergeCell ref="G14:J14"/>
    <mergeCell ref="B16:J16"/>
    <mergeCell ref="D6:N6"/>
    <mergeCell ref="G10:K10"/>
    <mergeCell ref="D4:F4"/>
    <mergeCell ref="A4:B4"/>
    <mergeCell ref="D8:N8"/>
    <mergeCell ref="A12:N12"/>
    <mergeCell ref="B18:C18"/>
    <mergeCell ref="H43:L43"/>
    <mergeCell ref="H44:L44"/>
    <mergeCell ref="H45:L45"/>
    <mergeCell ref="H46:L46"/>
    <mergeCell ref="B43:E43"/>
    <mergeCell ref="B168:M196"/>
    <mergeCell ref="B128:N128"/>
    <mergeCell ref="B117:N117"/>
    <mergeCell ref="B144:N144"/>
    <mergeCell ref="B157:N157"/>
    <mergeCell ref="F146:G146"/>
    <mergeCell ref="H146:I146"/>
    <mergeCell ref="F159:G159"/>
    <mergeCell ref="H159:I159"/>
    <mergeCell ref="B163:C163"/>
    <mergeCell ref="D161:D163"/>
    <mergeCell ref="B162:C162"/>
    <mergeCell ref="J125:N126"/>
    <mergeCell ref="J153:N154"/>
    <mergeCell ref="J164:N165"/>
    <mergeCell ref="H53:L53"/>
    <mergeCell ref="H52:L52"/>
    <mergeCell ref="H59:L59"/>
    <mergeCell ref="H51:L51"/>
    <mergeCell ref="H62:L62"/>
    <mergeCell ref="F92:G92"/>
    <mergeCell ref="H92:I92"/>
    <mergeCell ref="F119:G119"/>
    <mergeCell ref="H119:I119"/>
    <mergeCell ref="F130:G130"/>
    <mergeCell ref="H130:I130"/>
  </mergeCells>
  <hyperlinks>
    <hyperlink ref="H4" r:id="rId1"/>
  </hyperlinks>
  <pageMargins left="0.70866141732283472" right="0.70866141732283472" top="0.74803149606299213" bottom="0.74803149606299213" header="0.31496062992125984" footer="0.31496062992125984"/>
  <pageSetup paperSize="9" scale="40" fitToHeight="4" orientation="portrait" r:id="rId2"/>
  <headerFooter>
    <oddFooter>&amp;RFiche 3-1 : Description du projet 2018</oddFooter>
  </headerFooter>
  <rowBreaks count="1" manualBreakCount="1">
    <brk id="107" max="1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view="pageBreakPreview" topLeftCell="A160" zoomScaleNormal="120" zoomScaleSheetLayoutView="100" workbookViewId="0">
      <selection activeCell="L20" sqref="L20"/>
    </sheetView>
  </sheetViews>
  <sheetFormatPr baseColWidth="10" defaultRowHeight="15" outlineLevelRow="1" x14ac:dyDescent="0.25"/>
  <cols>
    <col min="5" max="5" width="13.7109375" customWidth="1"/>
    <col min="6" max="6" width="14.7109375" customWidth="1"/>
    <col min="7" max="7" width="12.85546875" bestFit="1" customWidth="1"/>
    <col min="8" max="8" width="14" customWidth="1"/>
    <col min="9" max="9" width="13.140625" customWidth="1"/>
    <col min="15" max="15" width="4.140625" customWidth="1"/>
  </cols>
  <sheetData>
    <row r="1" spans="1:15" ht="30" x14ac:dyDescent="0.25">
      <c r="A1" s="466" t="s">
        <v>595</v>
      </c>
      <c r="B1" s="467"/>
      <c r="C1" s="467"/>
      <c r="D1" s="467"/>
      <c r="E1" s="467"/>
      <c r="F1" s="467"/>
      <c r="G1" s="467"/>
      <c r="H1" s="467"/>
      <c r="I1" s="467"/>
      <c r="J1" s="467"/>
      <c r="K1" s="467"/>
      <c r="L1" s="467"/>
      <c r="M1" s="467"/>
      <c r="N1" s="467"/>
      <c r="O1" s="468"/>
    </row>
    <row r="2" spans="1:15" x14ac:dyDescent="0.25">
      <c r="A2" s="469"/>
      <c r="B2" s="470"/>
      <c r="C2" s="470"/>
      <c r="D2" s="470"/>
      <c r="E2" s="470"/>
      <c r="F2" s="470"/>
      <c r="G2" s="470"/>
      <c r="H2" s="470"/>
      <c r="I2" s="470"/>
      <c r="J2" s="470"/>
      <c r="K2" s="470"/>
      <c r="L2" s="470"/>
      <c r="M2" s="470"/>
      <c r="N2" s="470"/>
      <c r="O2" s="471"/>
    </row>
    <row r="4" spans="1:15" ht="29.25" customHeight="1" x14ac:dyDescent="0.25">
      <c r="B4" s="407" t="s">
        <v>735</v>
      </c>
      <c r="C4" s="407"/>
      <c r="D4" s="407"/>
      <c r="E4" s="407"/>
      <c r="F4" s="407"/>
      <c r="G4" s="407"/>
      <c r="H4" s="407"/>
      <c r="I4" s="407"/>
      <c r="J4" s="407"/>
      <c r="K4" s="407"/>
      <c r="L4" s="407"/>
      <c r="M4" s="407"/>
      <c r="N4" s="407"/>
    </row>
    <row r="5" spans="1:15" ht="15" customHeight="1" x14ac:dyDescent="0.25">
      <c r="B5" s="123" t="s">
        <v>629</v>
      </c>
      <c r="H5" s="231">
        <v>66.958333333333329</v>
      </c>
    </row>
    <row r="6" spans="1:15" x14ac:dyDescent="0.25">
      <c r="B6" s="123"/>
    </row>
    <row r="7" spans="1:15" x14ac:dyDescent="0.25">
      <c r="B7" s="123" t="s">
        <v>601</v>
      </c>
    </row>
    <row r="8" spans="1:15" x14ac:dyDescent="0.25">
      <c r="B8" s="123"/>
      <c r="F8" s="120" t="s">
        <v>472</v>
      </c>
      <c r="G8" s="202">
        <v>100000</v>
      </c>
    </row>
    <row r="9" spans="1:15" x14ac:dyDescent="0.25">
      <c r="B9" s="123"/>
      <c r="F9" s="120" t="s">
        <v>465</v>
      </c>
      <c r="G9" s="202">
        <v>50544</v>
      </c>
    </row>
    <row r="10" spans="1:15" x14ac:dyDescent="0.25">
      <c r="B10" s="123"/>
      <c r="F10" s="120" t="s">
        <v>473</v>
      </c>
      <c r="G10" s="202">
        <v>37838</v>
      </c>
    </row>
    <row r="11" spans="1:15" x14ac:dyDescent="0.25">
      <c r="B11" s="123"/>
      <c r="F11" s="120" t="s">
        <v>474</v>
      </c>
      <c r="G11" s="202">
        <v>46222</v>
      </c>
    </row>
    <row r="12" spans="1:15" x14ac:dyDescent="0.25">
      <c r="B12" s="123"/>
      <c r="F12" s="120" t="s">
        <v>491</v>
      </c>
      <c r="G12" s="202">
        <v>85000</v>
      </c>
    </row>
    <row r="13" spans="1:15" x14ac:dyDescent="0.25">
      <c r="B13" s="123"/>
    </row>
    <row r="14" spans="1:15" x14ac:dyDescent="0.25">
      <c r="A14" s="119" t="s">
        <v>471</v>
      </c>
    </row>
    <row r="15" spans="1:15" ht="118.5" customHeight="1" outlineLevel="1" x14ac:dyDescent="0.25">
      <c r="A15" s="119"/>
      <c r="B15" s="407" t="s">
        <v>600</v>
      </c>
      <c r="C15" s="407"/>
      <c r="D15" s="407"/>
      <c r="E15" s="407"/>
      <c r="F15" s="407"/>
      <c r="G15" s="407"/>
      <c r="H15" s="407"/>
      <c r="I15" s="407"/>
      <c r="J15" s="407"/>
      <c r="K15" s="407"/>
      <c r="L15" s="407"/>
      <c r="M15" s="407"/>
      <c r="N15" s="407"/>
    </row>
    <row r="16" spans="1:15" ht="10.5" customHeight="1" outlineLevel="1" x14ac:dyDescent="0.25">
      <c r="A16" s="119"/>
      <c r="B16" s="183"/>
      <c r="C16" s="183"/>
      <c r="D16" s="183"/>
      <c r="E16" s="183"/>
      <c r="F16" s="183"/>
      <c r="G16" s="183"/>
      <c r="H16" s="183"/>
      <c r="I16" s="183"/>
      <c r="J16" s="183"/>
      <c r="K16" s="183"/>
      <c r="L16" s="183"/>
      <c r="M16" s="183"/>
      <c r="N16" s="183"/>
    </row>
    <row r="17" spans="1:14" ht="15" customHeight="1" outlineLevel="1" x14ac:dyDescent="0.25">
      <c r="A17" s="119"/>
      <c r="C17" s="241" t="s">
        <v>482</v>
      </c>
      <c r="D17" s="229">
        <f>Activité_prévisionnelle!B24</f>
        <v>0</v>
      </c>
      <c r="F17" s="407" t="s">
        <v>654</v>
      </c>
      <c r="G17" s="407"/>
      <c r="H17" s="407"/>
      <c r="I17" s="407"/>
      <c r="J17" s="407"/>
      <c r="K17" s="407"/>
      <c r="L17" s="407"/>
      <c r="M17" s="133"/>
    </row>
    <row r="18" spans="1:14" ht="15" customHeight="1" outlineLevel="1" x14ac:dyDescent="0.25">
      <c r="A18" s="119"/>
      <c r="C18" s="276" t="s">
        <v>754</v>
      </c>
      <c r="D18" s="225">
        <f>D17*14</f>
        <v>0</v>
      </c>
      <c r="F18" s="285" t="s">
        <v>755</v>
      </c>
      <c r="G18" s="275"/>
      <c r="H18" s="275">
        <f>D18*0.12</f>
        <v>0</v>
      </c>
      <c r="I18" s="275"/>
      <c r="J18" s="275"/>
      <c r="K18" s="275"/>
      <c r="L18" s="275"/>
      <c r="M18" s="133"/>
    </row>
    <row r="19" spans="1:14" ht="10.5" customHeight="1" outlineLevel="1" x14ac:dyDescent="0.25">
      <c r="A19" s="119"/>
      <c r="B19" s="183"/>
      <c r="C19" s="183"/>
      <c r="D19" s="183"/>
      <c r="E19" s="183"/>
      <c r="F19" s="183"/>
      <c r="G19" s="183"/>
      <c r="H19" s="183"/>
      <c r="I19" s="183"/>
      <c r="J19" s="183"/>
      <c r="K19" s="183"/>
      <c r="L19" s="183"/>
      <c r="M19" s="183"/>
      <c r="N19" s="183"/>
    </row>
    <row r="20" spans="1:14" ht="60" outlineLevel="1" x14ac:dyDescent="0.25">
      <c r="A20" s="119"/>
      <c r="B20" s="453" t="s">
        <v>598</v>
      </c>
      <c r="E20" s="201" t="s">
        <v>603</v>
      </c>
      <c r="F20" s="447" t="s">
        <v>475</v>
      </c>
      <c r="G20" s="447"/>
      <c r="H20" s="201" t="s">
        <v>597</v>
      </c>
      <c r="I20" s="201" t="s">
        <v>602</v>
      </c>
      <c r="J20" s="201" t="s">
        <v>596</v>
      </c>
    </row>
    <row r="21" spans="1:14" outlineLevel="1" x14ac:dyDescent="0.25">
      <c r="B21" s="453"/>
      <c r="E21" s="228">
        <f>0.0066*1607</f>
        <v>10.606199999999999</v>
      </c>
      <c r="F21" s="449" t="s">
        <v>472</v>
      </c>
      <c r="G21" s="449"/>
      <c r="H21" s="199">
        <f>(E21/1607)*G8</f>
        <v>660</v>
      </c>
      <c r="I21">
        <f>(E21/1607)*$D$17</f>
        <v>0</v>
      </c>
      <c r="J21" s="203">
        <f>H21*$D$17</f>
        <v>0</v>
      </c>
    </row>
    <row r="22" spans="1:14" outlineLevel="1" x14ac:dyDescent="0.25">
      <c r="B22" s="453"/>
      <c r="E22" s="228">
        <f>0.02*1607</f>
        <v>32.14</v>
      </c>
      <c r="F22" s="449" t="s">
        <v>465</v>
      </c>
      <c r="G22" s="449"/>
      <c r="H22" s="199">
        <f>(E22/1607)*G9</f>
        <v>1010.88</v>
      </c>
      <c r="I22">
        <f>(E22/1607)*$D$17</f>
        <v>0</v>
      </c>
      <c r="J22" s="203">
        <f t="shared" ref="J22:J24" si="0">H22*$D$17</f>
        <v>0</v>
      </c>
    </row>
    <row r="23" spans="1:14" outlineLevel="1" x14ac:dyDescent="0.25">
      <c r="B23" s="453"/>
      <c r="E23" s="228">
        <f>0.01*1607</f>
        <v>16.07</v>
      </c>
      <c r="F23" s="449" t="s">
        <v>473</v>
      </c>
      <c r="G23" s="449"/>
      <c r="H23" s="199">
        <f>(E23/1607)*G10</f>
        <v>378.38</v>
      </c>
      <c r="I23">
        <f>(E23/1607)*$D$17</f>
        <v>0</v>
      </c>
      <c r="J23" s="203">
        <f t="shared" si="0"/>
        <v>0</v>
      </c>
    </row>
    <row r="24" spans="1:14" outlineLevel="1" x14ac:dyDescent="0.25">
      <c r="B24" s="453"/>
      <c r="E24" s="228">
        <f>0.005*1607</f>
        <v>8.0350000000000001</v>
      </c>
      <c r="F24" s="449" t="s">
        <v>474</v>
      </c>
      <c r="G24" s="449"/>
      <c r="H24" s="199">
        <f>(E24/1607)*G11</f>
        <v>231.11</v>
      </c>
      <c r="I24">
        <f>(E24/1607)*$D$17</f>
        <v>0</v>
      </c>
      <c r="J24" s="203">
        <f t="shared" si="0"/>
        <v>0</v>
      </c>
    </row>
    <row r="25" spans="1:14" outlineLevel="1" x14ac:dyDescent="0.25">
      <c r="B25" s="453"/>
      <c r="H25" s="200">
        <v>2280.3700000000003</v>
      </c>
      <c r="I25" s="118">
        <f>SUM(I21:I24)</f>
        <v>0</v>
      </c>
      <c r="J25" s="206">
        <f>SUM(J21:J24)</f>
        <v>0</v>
      </c>
    </row>
    <row r="26" spans="1:14" s="132" customFormat="1" ht="30" customHeight="1" outlineLevel="1" x14ac:dyDescent="0.25">
      <c r="B26" s="286"/>
      <c r="D26" s="287"/>
      <c r="E26" s="288">
        <v>50</v>
      </c>
      <c r="F26" s="472" t="s">
        <v>756</v>
      </c>
      <c r="G26" s="472"/>
      <c r="H26" s="288"/>
      <c r="I26" s="288"/>
      <c r="J26" s="289">
        <f>H18*0.15*E26</f>
        <v>0</v>
      </c>
      <c r="L26" s="257"/>
    </row>
    <row r="27" spans="1:14" outlineLevel="1" x14ac:dyDescent="0.25">
      <c r="J27" s="200"/>
      <c r="K27" s="200"/>
    </row>
    <row r="28" spans="1:14" outlineLevel="1" x14ac:dyDescent="0.25">
      <c r="B28" s="217" t="s">
        <v>599</v>
      </c>
      <c r="J28" s="200"/>
      <c r="K28" s="200"/>
    </row>
    <row r="29" spans="1:14" outlineLevel="1" x14ac:dyDescent="0.25">
      <c r="B29" s="218"/>
      <c r="C29" s="123" t="s">
        <v>605</v>
      </c>
      <c r="J29" s="200"/>
      <c r="K29" s="200"/>
    </row>
    <row r="30" spans="1:14" ht="9" customHeight="1" outlineLevel="1" x14ac:dyDescent="0.25">
      <c r="B30" s="218"/>
    </row>
    <row r="31" spans="1:14" outlineLevel="1" x14ac:dyDescent="0.25">
      <c r="B31" s="218"/>
      <c r="E31" s="118" t="s">
        <v>558</v>
      </c>
      <c r="F31" s="118"/>
      <c r="H31" s="118" t="s">
        <v>597</v>
      </c>
      <c r="I31" s="118"/>
      <c r="J31" s="118" t="s">
        <v>596</v>
      </c>
    </row>
    <row r="32" spans="1:14" outlineLevel="1" x14ac:dyDescent="0.25">
      <c r="B32" s="218"/>
      <c r="D32" s="120" t="s">
        <v>604</v>
      </c>
      <c r="E32" s="203">
        <f>9.22/6</f>
        <v>1.5366666666666668</v>
      </c>
      <c r="F32" t="s">
        <v>576</v>
      </c>
      <c r="H32" s="203">
        <f>E32*0.6</f>
        <v>0.92200000000000004</v>
      </c>
      <c r="J32" s="203">
        <f>H32*$D$18</f>
        <v>0</v>
      </c>
    </row>
    <row r="33" spans="1:14" outlineLevel="1" x14ac:dyDescent="0.25">
      <c r="B33" s="218"/>
      <c r="C33" s="408" t="s">
        <v>606</v>
      </c>
      <c r="D33" s="408"/>
      <c r="E33" s="203">
        <v>40.5</v>
      </c>
      <c r="F33" t="s">
        <v>607</v>
      </c>
      <c r="H33" s="203">
        <f>E33*0.4</f>
        <v>16.2</v>
      </c>
      <c r="J33" s="203">
        <f t="shared" ref="J33:J34" si="1">H33*$D$18</f>
        <v>0</v>
      </c>
    </row>
    <row r="34" spans="1:14" outlineLevel="1" x14ac:dyDescent="0.25">
      <c r="B34" s="219"/>
      <c r="C34" s="408"/>
      <c r="D34" s="408"/>
      <c r="E34" s="203">
        <v>60.75</v>
      </c>
      <c r="F34" t="s">
        <v>608</v>
      </c>
      <c r="H34" s="203">
        <f>E34*0.4</f>
        <v>24.3</v>
      </c>
      <c r="J34" s="203">
        <f t="shared" si="1"/>
        <v>0</v>
      </c>
    </row>
    <row r="35" spans="1:14" outlineLevel="1" x14ac:dyDescent="0.25">
      <c r="B35" s="218"/>
      <c r="D35" s="120" t="s">
        <v>619</v>
      </c>
      <c r="E35" s="203">
        <v>21.28</v>
      </c>
      <c r="F35" t="s">
        <v>553</v>
      </c>
      <c r="G35" s="203"/>
      <c r="H35" s="203">
        <f>E35</f>
        <v>21.28</v>
      </c>
      <c r="I35" s="203"/>
      <c r="J35" s="203">
        <f>H35*$D$18</f>
        <v>0</v>
      </c>
    </row>
    <row r="36" spans="1:14" outlineLevel="1" x14ac:dyDescent="0.25">
      <c r="B36" s="218"/>
      <c r="E36" s="203"/>
      <c r="G36" s="203"/>
      <c r="H36" s="206">
        <f>SUM(H32:H35)</f>
        <v>62.701999999999998</v>
      </c>
      <c r="I36" s="203"/>
      <c r="J36" s="206">
        <f>SUM(J32:J35)</f>
        <v>0</v>
      </c>
    </row>
    <row r="37" spans="1:14" x14ac:dyDescent="0.25">
      <c r="B37" s="214"/>
      <c r="E37" s="120"/>
      <c r="G37" s="203"/>
      <c r="I37" s="203"/>
    </row>
    <row r="38" spans="1:14" x14ac:dyDescent="0.25">
      <c r="B38" s="218"/>
      <c r="C38" s="218"/>
      <c r="D38" s="218"/>
      <c r="E38" s="220"/>
      <c r="F38" s="218"/>
      <c r="G38" s="221"/>
      <c r="H38" s="217" t="s">
        <v>609</v>
      </c>
      <c r="I38" s="222"/>
      <c r="J38" s="217" t="s">
        <v>610</v>
      </c>
      <c r="K38" s="218"/>
    </row>
    <row r="39" spans="1:14" x14ac:dyDescent="0.25">
      <c r="B39" s="218"/>
      <c r="C39" s="218"/>
      <c r="D39" s="218"/>
      <c r="E39" s="218"/>
      <c r="F39" s="218"/>
      <c r="G39" s="224" t="s">
        <v>752</v>
      </c>
      <c r="H39" s="222">
        <f>H25+H36</f>
        <v>2343.0720000000001</v>
      </c>
      <c r="I39" s="218"/>
      <c r="J39" s="222">
        <f>J25+J36</f>
        <v>0</v>
      </c>
      <c r="K39" s="218"/>
    </row>
    <row r="40" spans="1:14" x14ac:dyDescent="0.25">
      <c r="B40" s="218"/>
      <c r="C40" s="218"/>
      <c r="D40" s="218"/>
      <c r="E40" s="218"/>
      <c r="F40" s="218"/>
      <c r="G40" s="224" t="s">
        <v>753</v>
      </c>
      <c r="H40" s="222"/>
      <c r="I40" s="218"/>
      <c r="J40" s="222">
        <f>J39+J26</f>
        <v>0</v>
      </c>
      <c r="K40" s="218"/>
    </row>
    <row r="42" spans="1:14" x14ac:dyDescent="0.25">
      <c r="A42" s="119" t="s">
        <v>476</v>
      </c>
    </row>
    <row r="43" spans="1:14" ht="106.5" customHeight="1" outlineLevel="1" x14ac:dyDescent="0.25">
      <c r="A43" s="119"/>
      <c r="B43" s="407" t="s">
        <v>702</v>
      </c>
      <c r="C43" s="407"/>
      <c r="D43" s="407"/>
      <c r="E43" s="407"/>
      <c r="F43" s="407"/>
      <c r="G43" s="407"/>
      <c r="H43" s="407"/>
      <c r="I43" s="407"/>
      <c r="J43" s="407"/>
      <c r="K43" s="407"/>
      <c r="L43" s="407"/>
      <c r="M43" s="407"/>
      <c r="N43" s="407"/>
    </row>
    <row r="44" spans="1:14" outlineLevel="1" x14ac:dyDescent="0.25">
      <c r="C44" s="123"/>
      <c r="E44" s="241" t="s">
        <v>703</v>
      </c>
      <c r="F44" s="225">
        <f>Activité_prévisionnelle!B24</f>
        <v>0</v>
      </c>
      <c r="G44" s="121"/>
      <c r="I44" s="263" t="s">
        <v>706</v>
      </c>
      <c r="J44" s="264">
        <f>0.85*(F45+F46)</f>
        <v>0</v>
      </c>
      <c r="K44" s="121"/>
      <c r="L44" s="263" t="s">
        <v>707</v>
      </c>
      <c r="M44" s="264">
        <f>0.15*(F45+F46)</f>
        <v>0</v>
      </c>
    </row>
    <row r="45" spans="1:14" ht="14.25" customHeight="1" outlineLevel="1" x14ac:dyDescent="0.25">
      <c r="C45" s="123"/>
      <c r="E45" s="241" t="s">
        <v>704</v>
      </c>
      <c r="F45" s="225">
        <f>(F44*14)*0.09</f>
        <v>0</v>
      </c>
      <c r="G45" s="121"/>
      <c r="H45" s="121"/>
      <c r="I45" s="263" t="s">
        <v>708</v>
      </c>
      <c r="J45" s="265">
        <f>0.9*J44</f>
        <v>0</v>
      </c>
      <c r="K45" s="121"/>
      <c r="L45" s="121"/>
    </row>
    <row r="46" spans="1:14" ht="14.25" customHeight="1" outlineLevel="1" x14ac:dyDescent="0.25">
      <c r="C46" s="123"/>
      <c r="E46" s="241" t="s">
        <v>705</v>
      </c>
      <c r="F46" s="225">
        <f>F159*0.3</f>
        <v>0</v>
      </c>
      <c r="G46" s="121"/>
      <c r="H46" s="121"/>
      <c r="I46" s="263" t="s">
        <v>709</v>
      </c>
      <c r="J46" s="265">
        <f>0.1*J44</f>
        <v>0</v>
      </c>
      <c r="K46" s="121"/>
      <c r="L46" s="121"/>
    </row>
    <row r="47" spans="1:14" outlineLevel="1" x14ac:dyDescent="0.25">
      <c r="D47" s="129"/>
      <c r="K47" s="121"/>
      <c r="L47" s="121"/>
    </row>
    <row r="48" spans="1:14" ht="30" customHeight="1" outlineLevel="1" x14ac:dyDescent="0.25">
      <c r="A48" s="119"/>
      <c r="B48" s="450" t="s">
        <v>710</v>
      </c>
      <c r="E48" s="204" t="s">
        <v>701</v>
      </c>
      <c r="F48" s="447" t="s">
        <v>475</v>
      </c>
      <c r="G48" s="447"/>
      <c r="H48" s="204" t="s">
        <v>700</v>
      </c>
      <c r="I48" s="204" t="s">
        <v>697</v>
      </c>
      <c r="K48" s="204" t="s">
        <v>602</v>
      </c>
      <c r="L48" s="204" t="s">
        <v>596</v>
      </c>
    </row>
    <row r="49" spans="1:14" outlineLevel="1" x14ac:dyDescent="0.25">
      <c r="B49" s="450"/>
      <c r="E49" s="228">
        <v>1.0416666666666666E-2</v>
      </c>
      <c r="F49" s="449" t="s">
        <v>472</v>
      </c>
      <c r="G49" s="449"/>
      <c r="H49" s="215">
        <f>(E49/$H$5)</f>
        <v>1.5556938394523958E-4</v>
      </c>
      <c r="I49" s="249">
        <f>H49*G8</f>
        <v>15.556938394523957</v>
      </c>
      <c r="K49" s="215">
        <f>H49*$M$44</f>
        <v>0</v>
      </c>
      <c r="L49" s="203">
        <f>K49*G8</f>
        <v>0</v>
      </c>
    </row>
    <row r="50" spans="1:14" outlineLevel="1" x14ac:dyDescent="0.25">
      <c r="B50" s="450"/>
      <c r="E50" s="228">
        <v>1.0416666666666666E-2</v>
      </c>
      <c r="F50" s="449" t="s">
        <v>465</v>
      </c>
      <c r="G50" s="449"/>
      <c r="H50" s="215">
        <f t="shared" ref="H50:H52" si="2">(E50/$H$5)</f>
        <v>1.5556938394523958E-4</v>
      </c>
      <c r="I50" s="249">
        <f>H50*G9</f>
        <v>7.8630989421281887</v>
      </c>
      <c r="K50" s="215">
        <f t="shared" ref="K50:K52" si="3">H50*$M$44</f>
        <v>0</v>
      </c>
      <c r="L50" s="203">
        <f>K50*G9</f>
        <v>0</v>
      </c>
      <c r="M50" s="249"/>
    </row>
    <row r="51" spans="1:14" outlineLevel="1" x14ac:dyDescent="0.25">
      <c r="B51" s="450"/>
      <c r="E51" s="228">
        <v>1.0416666666666666E-2</v>
      </c>
      <c r="F51" s="262" t="s">
        <v>473</v>
      </c>
      <c r="G51" s="262"/>
      <c r="H51" s="215">
        <f t="shared" si="2"/>
        <v>1.5556938394523958E-4</v>
      </c>
      <c r="I51" s="249">
        <f>H51*G10</f>
        <v>5.8864343497199751</v>
      </c>
      <c r="K51" s="215">
        <f t="shared" si="3"/>
        <v>0</v>
      </c>
      <c r="L51" s="203">
        <f>K51*G10</f>
        <v>0</v>
      </c>
    </row>
    <row r="52" spans="1:14" outlineLevel="1" x14ac:dyDescent="0.25">
      <c r="B52" s="450"/>
      <c r="E52" s="228">
        <v>6.9444444444444441E-3</v>
      </c>
      <c r="F52" s="262" t="s">
        <v>474</v>
      </c>
      <c r="G52" s="262"/>
      <c r="H52" s="215">
        <f t="shared" si="2"/>
        <v>1.0371292263015972E-4</v>
      </c>
      <c r="I52" s="249">
        <f>H52*G11</f>
        <v>4.7938187098112426</v>
      </c>
      <c r="K52" s="215">
        <f t="shared" si="3"/>
        <v>0</v>
      </c>
      <c r="L52" s="203">
        <f>K52*G11</f>
        <v>0</v>
      </c>
    </row>
    <row r="53" spans="1:14" outlineLevel="1" x14ac:dyDescent="0.25">
      <c r="B53" s="253"/>
      <c r="G53" s="216">
        <f>SUM(G49:G52)</f>
        <v>0</v>
      </c>
      <c r="H53" s="216">
        <f>SUM(H49:H52)</f>
        <v>5.7042107446587844E-4</v>
      </c>
      <c r="I53" s="206">
        <f t="shared" ref="I53" si="4">SUM(I49:I52)</f>
        <v>34.100290396183361</v>
      </c>
      <c r="J53" s="206">
        <f t="shared" ref="J53" si="5">SUM(J49:J52)</f>
        <v>0</v>
      </c>
      <c r="K53" s="216">
        <f>SUM(K49:K52)</f>
        <v>0</v>
      </c>
      <c r="L53" s="206">
        <f>SUM(L49:L52)</f>
        <v>0</v>
      </c>
    </row>
    <row r="54" spans="1:14" outlineLevel="1" x14ac:dyDescent="0.25">
      <c r="B54" s="266"/>
      <c r="G54" s="216"/>
      <c r="H54" s="216"/>
      <c r="I54" s="206"/>
      <c r="J54" s="206"/>
      <c r="K54" s="216"/>
      <c r="L54" s="206"/>
    </row>
    <row r="55" spans="1:14" ht="45" customHeight="1" outlineLevel="1" x14ac:dyDescent="0.25">
      <c r="A55" s="119"/>
      <c r="B55" s="450" t="s">
        <v>711</v>
      </c>
      <c r="E55" s="447" t="s">
        <v>701</v>
      </c>
      <c r="F55" s="447" t="s">
        <v>475</v>
      </c>
      <c r="G55" s="447" t="s">
        <v>700</v>
      </c>
      <c r="H55" s="447"/>
      <c r="I55" s="447" t="s">
        <v>697</v>
      </c>
      <c r="J55" s="447"/>
      <c r="K55" s="447" t="s">
        <v>602</v>
      </c>
      <c r="L55" s="447" t="s">
        <v>596</v>
      </c>
      <c r="M55" s="447"/>
      <c r="N55" s="447"/>
    </row>
    <row r="56" spans="1:14" ht="30" outlineLevel="1" x14ac:dyDescent="0.25">
      <c r="A56" s="119"/>
      <c r="B56" s="450"/>
      <c r="E56" s="447"/>
      <c r="F56" s="447"/>
      <c r="G56" s="204" t="s">
        <v>698</v>
      </c>
      <c r="H56" s="204" t="s">
        <v>699</v>
      </c>
      <c r="I56" s="204" t="s">
        <v>698</v>
      </c>
      <c r="J56" s="204" t="s">
        <v>699</v>
      </c>
      <c r="K56" s="447"/>
      <c r="L56" s="204" t="s">
        <v>242</v>
      </c>
      <c r="M56" s="204" t="s">
        <v>698</v>
      </c>
      <c r="N56" s="204" t="s">
        <v>699</v>
      </c>
    </row>
    <row r="57" spans="1:14" outlineLevel="1" x14ac:dyDescent="0.25">
      <c r="B57" s="450"/>
      <c r="E57" s="228">
        <v>1.3888888888888888E-2</v>
      </c>
      <c r="F57" s="262" t="s">
        <v>472</v>
      </c>
      <c r="G57" s="215">
        <f>(E57*4)/$H$5</f>
        <v>8.2970338104127773E-4</v>
      </c>
      <c r="H57" s="215">
        <f>(E57*5)/$H$5</f>
        <v>1.0371292263015974E-3</v>
      </c>
      <c r="I57" s="199">
        <f>G57*G8</f>
        <v>82.970338104127777</v>
      </c>
      <c r="J57" s="199">
        <f>H57*G8</f>
        <v>103.71292263015974</v>
      </c>
      <c r="K57" s="215">
        <f>(G57*$J$45)+(H57*$J$46)</f>
        <v>0</v>
      </c>
      <c r="L57" s="203">
        <f>K57*G8</f>
        <v>0</v>
      </c>
      <c r="M57" s="199">
        <f>I57*$J$45</f>
        <v>0</v>
      </c>
      <c r="N57" s="199">
        <f>J57*$J$46</f>
        <v>0</v>
      </c>
    </row>
    <row r="58" spans="1:14" outlineLevel="1" x14ac:dyDescent="0.25">
      <c r="B58" s="450"/>
      <c r="E58" s="228">
        <v>1.3888888888888888E-2</v>
      </c>
      <c r="F58" s="262" t="s">
        <v>465</v>
      </c>
      <c r="G58" s="215">
        <f t="shared" ref="G58:G60" si="6">(E58*4)/$H$5</f>
        <v>8.2970338104127773E-4</v>
      </c>
      <c r="H58" s="215">
        <f t="shared" ref="H58:H60" si="7">(E58*5)/$H$5</f>
        <v>1.0371292263015974E-3</v>
      </c>
      <c r="I58" s="199">
        <f>G58*G9</f>
        <v>41.936527691350342</v>
      </c>
      <c r="J58" s="199">
        <f>H58*G9</f>
        <v>52.42065961418794</v>
      </c>
      <c r="K58" s="215">
        <f>(G58*$J$45)+(H58*$J$46)</f>
        <v>0</v>
      </c>
      <c r="L58" s="203">
        <f>K58*G9</f>
        <v>0</v>
      </c>
      <c r="M58" s="199">
        <f t="shared" ref="M58:M60" si="8">I58*$J$45</f>
        <v>0</v>
      </c>
      <c r="N58" s="199">
        <f t="shared" ref="N58:N60" si="9">J58*$J$46</f>
        <v>0</v>
      </c>
    </row>
    <row r="59" spans="1:14" outlineLevel="1" x14ac:dyDescent="0.25">
      <c r="B59" s="450"/>
      <c r="E59" s="228">
        <v>1.0416666666666666E-2</v>
      </c>
      <c r="F59" s="262" t="s">
        <v>473</v>
      </c>
      <c r="G59" s="215">
        <f t="shared" si="6"/>
        <v>6.222775357809583E-4</v>
      </c>
      <c r="H59" s="215">
        <f t="shared" si="7"/>
        <v>7.7784691972619788E-4</v>
      </c>
      <c r="I59" s="199">
        <f>G59*G10</f>
        <v>23.545737398879901</v>
      </c>
      <c r="J59" s="199">
        <f>H59*G10</f>
        <v>29.432171748599874</v>
      </c>
      <c r="K59" s="215">
        <f>(G59*$J$45)+(H59*$J$46)</f>
        <v>0</v>
      </c>
      <c r="L59" s="203">
        <f>K59*G10</f>
        <v>0</v>
      </c>
      <c r="M59" s="199">
        <f t="shared" si="8"/>
        <v>0</v>
      </c>
      <c r="N59" s="199">
        <f t="shared" si="9"/>
        <v>0</v>
      </c>
    </row>
    <row r="60" spans="1:14" outlineLevel="1" x14ac:dyDescent="0.25">
      <c r="B60" s="450"/>
      <c r="E60" s="228">
        <v>6.9444444444444441E-3</v>
      </c>
      <c r="F60" t="s">
        <v>474</v>
      </c>
      <c r="G60" s="215">
        <f t="shared" si="6"/>
        <v>4.1485169052063887E-4</v>
      </c>
      <c r="H60" s="215">
        <f t="shared" si="7"/>
        <v>5.1856461315079869E-4</v>
      </c>
      <c r="I60" s="199">
        <f>G60*G11</f>
        <v>19.17527483924497</v>
      </c>
      <c r="J60" s="199">
        <f>H60*G11</f>
        <v>23.969093549056218</v>
      </c>
      <c r="K60" s="215">
        <f>(G60*$J$45)+(H60*$J$46)</f>
        <v>0</v>
      </c>
      <c r="L60" s="203">
        <f>K60*G11</f>
        <v>0</v>
      </c>
      <c r="M60" s="199">
        <f t="shared" si="8"/>
        <v>0</v>
      </c>
      <c r="N60" s="199">
        <f t="shared" si="9"/>
        <v>0</v>
      </c>
    </row>
    <row r="61" spans="1:14" outlineLevel="1" x14ac:dyDescent="0.25">
      <c r="B61" s="218"/>
      <c r="G61" s="216">
        <f>SUM(G57:G60)</f>
        <v>2.6965359883841526E-3</v>
      </c>
      <c r="H61" s="216">
        <f>SUM(H57:H60)</f>
        <v>3.3706699854801916E-3</v>
      </c>
      <c r="I61" s="206">
        <f t="shared" ref="I61:J61" si="10">SUM(I57:I60)</f>
        <v>167.627878033603</v>
      </c>
      <c r="J61" s="206">
        <f t="shared" si="10"/>
        <v>209.53484754200377</v>
      </c>
      <c r="K61" s="216">
        <f>SUM(K57:K60)</f>
        <v>0</v>
      </c>
      <c r="L61" s="206">
        <f>SUM(L57:L60)</f>
        <v>0</v>
      </c>
      <c r="M61" s="206">
        <f t="shared" ref="M61:N61" si="11">SUM(M57:M60)</f>
        <v>0</v>
      </c>
      <c r="N61" s="206">
        <f t="shared" si="11"/>
        <v>0</v>
      </c>
    </row>
    <row r="62" spans="1:14" outlineLevel="1" x14ac:dyDescent="0.25">
      <c r="B62" s="254"/>
      <c r="G62" s="216"/>
      <c r="H62" s="216"/>
      <c r="I62" s="206"/>
      <c r="J62" s="206"/>
      <c r="K62" s="216"/>
      <c r="L62" s="206"/>
    </row>
    <row r="63" spans="1:14" outlineLevel="1" x14ac:dyDescent="0.25">
      <c r="B63" s="450" t="s">
        <v>668</v>
      </c>
      <c r="H63" s="250"/>
      <c r="I63" s="250"/>
      <c r="J63" s="120" t="s">
        <v>472</v>
      </c>
      <c r="K63" s="256">
        <f>K57+K49</f>
        <v>0</v>
      </c>
      <c r="L63" s="255">
        <f>K63*G8</f>
        <v>0</v>
      </c>
    </row>
    <row r="64" spans="1:14" outlineLevel="1" x14ac:dyDescent="0.25">
      <c r="B64" s="450"/>
      <c r="H64" s="250"/>
      <c r="I64" s="250"/>
      <c r="J64" s="120" t="s">
        <v>465</v>
      </c>
      <c r="K64" s="256">
        <f>K58+K50</f>
        <v>0</v>
      </c>
      <c r="L64" s="255">
        <f>K64*G9</f>
        <v>0</v>
      </c>
    </row>
    <row r="65" spans="2:13" outlineLevel="1" x14ac:dyDescent="0.25">
      <c r="B65" s="450"/>
      <c r="D65" s="129"/>
      <c r="G65" s="262"/>
      <c r="J65" s="120" t="s">
        <v>473</v>
      </c>
      <c r="K65" s="256">
        <f>K59+K51</f>
        <v>0</v>
      </c>
      <c r="L65" s="255">
        <f>K65*G10</f>
        <v>0</v>
      </c>
    </row>
    <row r="66" spans="2:13" outlineLevel="1" x14ac:dyDescent="0.25">
      <c r="B66" s="450"/>
      <c r="D66" s="129"/>
      <c r="G66" s="262"/>
      <c r="J66" s="120" t="s">
        <v>474</v>
      </c>
      <c r="K66" s="256">
        <f>K60+K52</f>
        <v>0</v>
      </c>
      <c r="L66" s="255">
        <f>K66*G11</f>
        <v>0</v>
      </c>
    </row>
    <row r="67" spans="2:13" outlineLevel="1" x14ac:dyDescent="0.25">
      <c r="B67" s="253"/>
      <c r="D67" s="129"/>
      <c r="F67" s="205"/>
      <c r="G67" s="205"/>
      <c r="H67" s="452" t="s">
        <v>712</v>
      </c>
      <c r="I67" s="452"/>
      <c r="K67" s="216">
        <f>SUM(K63:K66)</f>
        <v>0</v>
      </c>
      <c r="L67" s="206">
        <f>SUM(L63:L66)</f>
        <v>0</v>
      </c>
    </row>
    <row r="68" spans="2:13" ht="33.75" customHeight="1" outlineLevel="1" x14ac:dyDescent="0.25">
      <c r="B68" s="277"/>
      <c r="D68" s="129"/>
      <c r="E68" s="288">
        <v>50</v>
      </c>
      <c r="F68" s="472" t="s">
        <v>757</v>
      </c>
      <c r="G68" s="472"/>
      <c r="H68" s="288"/>
      <c r="I68" s="288"/>
      <c r="K68" s="216"/>
      <c r="L68" s="289">
        <f>0.5*F45*4*E68</f>
        <v>0</v>
      </c>
    </row>
    <row r="69" spans="2:13" outlineLevel="1" x14ac:dyDescent="0.25">
      <c r="D69" s="129"/>
      <c r="F69" s="205"/>
      <c r="G69" s="205"/>
      <c r="L69" s="121"/>
    </row>
    <row r="70" spans="2:13" ht="15" customHeight="1" outlineLevel="1" x14ac:dyDescent="0.25">
      <c r="B70" s="450" t="s">
        <v>721</v>
      </c>
      <c r="D70" s="129"/>
      <c r="I70" s="118"/>
      <c r="M70">
        <v>0.27</v>
      </c>
    </row>
    <row r="71" spans="2:13" ht="30" outlineLevel="1" x14ac:dyDescent="0.25">
      <c r="B71" s="450"/>
      <c r="E71" s="118" t="s">
        <v>558</v>
      </c>
      <c r="F71" s="118" t="s">
        <v>567</v>
      </c>
      <c r="H71" s="261" t="s">
        <v>713</v>
      </c>
      <c r="I71" s="261" t="s">
        <v>714</v>
      </c>
      <c r="J71" s="261" t="s">
        <v>715</v>
      </c>
      <c r="K71" s="261" t="s">
        <v>716</v>
      </c>
      <c r="L71" s="267" t="s">
        <v>596</v>
      </c>
    </row>
    <row r="72" spans="2:13" ht="15" customHeight="1" outlineLevel="1" x14ac:dyDescent="0.25">
      <c r="B72" s="450"/>
      <c r="C72" s="464" t="s">
        <v>718</v>
      </c>
      <c r="D72" s="464"/>
      <c r="E72" s="131">
        <f>7*M70</f>
        <v>1.8900000000000001</v>
      </c>
      <c r="F72" t="s">
        <v>533</v>
      </c>
      <c r="H72" s="131">
        <f>E72*4</f>
        <v>7.5600000000000005</v>
      </c>
      <c r="I72" s="131">
        <f>E72*5</f>
        <v>9.4500000000000011</v>
      </c>
      <c r="J72" s="131">
        <f>H72*$J$45</f>
        <v>0</v>
      </c>
      <c r="K72" s="131">
        <f>I72*$J$46</f>
        <v>0</v>
      </c>
      <c r="L72" s="131">
        <f>SUM(J72:K72)</f>
        <v>0</v>
      </c>
    </row>
    <row r="73" spans="2:13" outlineLevel="1" x14ac:dyDescent="0.25">
      <c r="B73" s="450"/>
      <c r="C73" s="464"/>
      <c r="D73" s="464"/>
      <c r="E73" s="131">
        <f>0*M70</f>
        <v>0</v>
      </c>
      <c r="F73" t="s">
        <v>534</v>
      </c>
      <c r="H73" s="131">
        <f t="shared" ref="H73:H78" si="12">E73*4</f>
        <v>0</v>
      </c>
      <c r="I73" s="131">
        <f t="shared" ref="I73:I78" si="13">E73*5</f>
        <v>0</v>
      </c>
      <c r="J73" s="131">
        <f t="shared" ref="J73:J81" si="14">H73*$J$45</f>
        <v>0</v>
      </c>
      <c r="K73" s="131">
        <f t="shared" ref="K73:K81" si="15">I73*$J$46</f>
        <v>0</v>
      </c>
      <c r="L73" s="131">
        <f t="shared" ref="L73:L81" si="16">SUM(J73:K73)</f>
        <v>0</v>
      </c>
    </row>
    <row r="74" spans="2:13" outlineLevel="1" x14ac:dyDescent="0.25">
      <c r="B74" s="450"/>
      <c r="C74" s="464"/>
      <c r="D74" s="464"/>
      <c r="E74" s="131">
        <f>10*M70</f>
        <v>2.7</v>
      </c>
      <c r="F74" t="s">
        <v>535</v>
      </c>
      <c r="H74" s="131">
        <f t="shared" si="12"/>
        <v>10.8</v>
      </c>
      <c r="I74" s="131">
        <f t="shared" si="13"/>
        <v>13.5</v>
      </c>
      <c r="J74" s="131">
        <f t="shared" si="14"/>
        <v>0</v>
      </c>
      <c r="K74" s="131">
        <f t="shared" si="15"/>
        <v>0</v>
      </c>
      <c r="L74" s="131">
        <f t="shared" si="16"/>
        <v>0</v>
      </c>
    </row>
    <row r="75" spans="2:13" outlineLevel="1" x14ac:dyDescent="0.25">
      <c r="B75" s="450"/>
      <c r="C75" s="464"/>
      <c r="D75" s="464"/>
      <c r="E75" s="131">
        <f>8*M70</f>
        <v>2.16</v>
      </c>
      <c r="F75" t="s">
        <v>536</v>
      </c>
      <c r="H75" s="131">
        <f t="shared" si="12"/>
        <v>8.64</v>
      </c>
      <c r="I75" s="131">
        <f t="shared" si="13"/>
        <v>10.8</v>
      </c>
      <c r="J75" s="131">
        <f t="shared" si="14"/>
        <v>0</v>
      </c>
      <c r="K75" s="131">
        <f t="shared" si="15"/>
        <v>0</v>
      </c>
      <c r="L75" s="131">
        <f t="shared" si="16"/>
        <v>0</v>
      </c>
    </row>
    <row r="76" spans="2:13" outlineLevel="1" x14ac:dyDescent="0.25">
      <c r="B76" s="450"/>
      <c r="C76" s="464"/>
      <c r="D76" s="464"/>
      <c r="E76" s="131">
        <f>25*M70</f>
        <v>6.75</v>
      </c>
      <c r="F76" t="s">
        <v>537</v>
      </c>
      <c r="H76" s="131">
        <f t="shared" si="12"/>
        <v>27</v>
      </c>
      <c r="I76" s="131">
        <f t="shared" si="13"/>
        <v>33.75</v>
      </c>
      <c r="J76" s="131">
        <f t="shared" si="14"/>
        <v>0</v>
      </c>
      <c r="K76" s="131">
        <f t="shared" si="15"/>
        <v>0</v>
      </c>
      <c r="L76" s="131">
        <f t="shared" si="16"/>
        <v>0</v>
      </c>
    </row>
    <row r="77" spans="2:13" outlineLevel="1" x14ac:dyDescent="0.25">
      <c r="B77" s="450"/>
      <c r="C77" s="464"/>
      <c r="D77" s="464"/>
      <c r="E77" s="131">
        <f>6*M70</f>
        <v>1.62</v>
      </c>
      <c r="F77" t="s">
        <v>541</v>
      </c>
      <c r="H77" s="131">
        <f t="shared" si="12"/>
        <v>6.48</v>
      </c>
      <c r="I77" s="131">
        <f t="shared" si="13"/>
        <v>8.1000000000000014</v>
      </c>
      <c r="J77" s="131">
        <f t="shared" si="14"/>
        <v>0</v>
      </c>
      <c r="K77" s="131">
        <f t="shared" si="15"/>
        <v>0</v>
      </c>
      <c r="L77" s="131">
        <f t="shared" si="16"/>
        <v>0</v>
      </c>
    </row>
    <row r="78" spans="2:13" outlineLevel="1" x14ac:dyDescent="0.25">
      <c r="B78" s="450"/>
      <c r="C78" s="464"/>
      <c r="D78" s="464"/>
      <c r="E78" s="131">
        <f>6*M70</f>
        <v>1.62</v>
      </c>
      <c r="F78" t="s">
        <v>542</v>
      </c>
      <c r="H78" s="131">
        <f t="shared" si="12"/>
        <v>6.48</v>
      </c>
      <c r="I78" s="131">
        <f t="shared" si="13"/>
        <v>8.1000000000000014</v>
      </c>
      <c r="J78" s="131">
        <f t="shared" si="14"/>
        <v>0</v>
      </c>
      <c r="K78" s="131">
        <f t="shared" si="15"/>
        <v>0</v>
      </c>
      <c r="L78" s="131">
        <f t="shared" si="16"/>
        <v>0</v>
      </c>
    </row>
    <row r="79" spans="2:13" outlineLevel="1" x14ac:dyDescent="0.25">
      <c r="B79" s="450"/>
      <c r="C79" s="457" t="s">
        <v>717</v>
      </c>
      <c r="D79" s="457"/>
      <c r="E79" s="131">
        <f>45*$M$70</f>
        <v>12.15</v>
      </c>
      <c r="F79" t="s">
        <v>538</v>
      </c>
      <c r="H79" s="131">
        <f>E79*1</f>
        <v>12.15</v>
      </c>
      <c r="I79" s="131">
        <f>E79*1</f>
        <v>12.15</v>
      </c>
      <c r="J79" s="131">
        <f>H79*$J$45</f>
        <v>0</v>
      </c>
      <c r="K79" s="131">
        <f t="shared" si="15"/>
        <v>0</v>
      </c>
      <c r="L79" s="131">
        <f t="shared" si="16"/>
        <v>0</v>
      </c>
    </row>
    <row r="80" spans="2:13" outlineLevel="1" x14ac:dyDescent="0.25">
      <c r="B80" s="450"/>
      <c r="C80" s="457"/>
      <c r="D80" s="457"/>
      <c r="E80" s="131">
        <f>150*$M$70</f>
        <v>40.5</v>
      </c>
      <c r="F80" t="s">
        <v>539</v>
      </c>
      <c r="H80" s="131">
        <f t="shared" ref="H80:H81" si="17">E80*1</f>
        <v>40.5</v>
      </c>
      <c r="I80" s="131">
        <f t="shared" ref="I80:I81" si="18">E80*1</f>
        <v>40.5</v>
      </c>
      <c r="J80" s="131">
        <f t="shared" si="14"/>
        <v>0</v>
      </c>
      <c r="K80" s="131">
        <f t="shared" si="15"/>
        <v>0</v>
      </c>
      <c r="L80" s="131">
        <f t="shared" si="16"/>
        <v>0</v>
      </c>
    </row>
    <row r="81" spans="1:14" outlineLevel="1" x14ac:dyDescent="0.25">
      <c r="B81" s="450"/>
      <c r="C81" s="457"/>
      <c r="D81" s="457"/>
      <c r="E81" s="131">
        <f>48*$M$70</f>
        <v>12.96</v>
      </c>
      <c r="F81" t="s">
        <v>540</v>
      </c>
      <c r="H81" s="131">
        <f t="shared" si="17"/>
        <v>12.96</v>
      </c>
      <c r="I81" s="131">
        <f t="shared" si="18"/>
        <v>12.96</v>
      </c>
      <c r="J81" s="131">
        <f t="shared" si="14"/>
        <v>0</v>
      </c>
      <c r="K81" s="131">
        <f t="shared" si="15"/>
        <v>0</v>
      </c>
      <c r="L81" s="131">
        <f t="shared" si="16"/>
        <v>0</v>
      </c>
    </row>
    <row r="82" spans="1:14" outlineLevel="1" x14ac:dyDescent="0.25">
      <c r="B82" s="450"/>
      <c r="F82" s="218"/>
      <c r="G82" s="224" t="s">
        <v>675</v>
      </c>
      <c r="H82" s="268">
        <f>SUM(H72:H81)</f>
        <v>132.57000000000002</v>
      </c>
      <c r="I82" s="268">
        <f>SUM(I72:I81)</f>
        <v>149.31</v>
      </c>
      <c r="J82" s="268">
        <f>SUM(J72:J81)</f>
        <v>0</v>
      </c>
      <c r="K82" s="268">
        <f>SUM(K72:K81)</f>
        <v>0</v>
      </c>
      <c r="L82" s="258">
        <f>SUM(L72:L81)</f>
        <v>0</v>
      </c>
    </row>
    <row r="83" spans="1:14" outlineLevel="1" x14ac:dyDescent="0.25">
      <c r="B83" s="450"/>
      <c r="C83" t="s">
        <v>688</v>
      </c>
      <c r="E83" s="131"/>
    </row>
    <row r="84" spans="1:14" outlineLevel="1" x14ac:dyDescent="0.25">
      <c r="B84" s="450"/>
      <c r="D84" s="241" t="s">
        <v>719</v>
      </c>
      <c r="E84" s="131">
        <v>19.850000000000001</v>
      </c>
      <c r="F84" t="s">
        <v>693</v>
      </c>
      <c r="H84" s="131">
        <f>E84*2*3</f>
        <v>119.10000000000001</v>
      </c>
      <c r="J84" s="131">
        <f>H84*$J$45</f>
        <v>0</v>
      </c>
      <c r="L84" s="131">
        <f t="shared" ref="L84" si="19">SUM(J84:K84)</f>
        <v>0</v>
      </c>
    </row>
    <row r="85" spans="1:14" outlineLevel="1" x14ac:dyDescent="0.25">
      <c r="B85" s="450"/>
      <c r="D85" s="241" t="s">
        <v>720</v>
      </c>
      <c r="E85" s="131">
        <v>15.87</v>
      </c>
      <c r="F85" t="s">
        <v>694</v>
      </c>
      <c r="H85" s="131"/>
      <c r="I85" s="131">
        <f>E85*2*4</f>
        <v>126.96</v>
      </c>
      <c r="K85" s="131">
        <f>I85*$J$46</f>
        <v>0</v>
      </c>
      <c r="L85" s="131">
        <f>SUM(J85:K85)</f>
        <v>0</v>
      </c>
    </row>
    <row r="86" spans="1:14" outlineLevel="1" x14ac:dyDescent="0.25">
      <c r="B86" s="450"/>
      <c r="E86" s="131"/>
      <c r="F86" s="218"/>
      <c r="G86" s="224" t="s">
        <v>759</v>
      </c>
      <c r="H86" s="258">
        <f>SUM(H84:H85)</f>
        <v>119.10000000000001</v>
      </c>
      <c r="I86" s="258">
        <f t="shared" ref="I86:L86" si="20">SUM(I84:I85)</f>
        <v>126.96</v>
      </c>
      <c r="J86" s="258">
        <f t="shared" si="20"/>
        <v>0</v>
      </c>
      <c r="K86" s="258">
        <f t="shared" si="20"/>
        <v>0</v>
      </c>
      <c r="L86" s="258">
        <f t="shared" si="20"/>
        <v>0</v>
      </c>
    </row>
    <row r="87" spans="1:14" outlineLevel="1" x14ac:dyDescent="0.25">
      <c r="B87" s="450"/>
      <c r="C87" s="123"/>
      <c r="D87" s="129"/>
      <c r="F87" s="218"/>
      <c r="G87" s="218"/>
      <c r="H87" s="218"/>
      <c r="I87" s="224" t="s">
        <v>722</v>
      </c>
      <c r="J87" s="258">
        <f>J82+J86</f>
        <v>0</v>
      </c>
      <c r="K87" s="258">
        <f t="shared" ref="K87:L87" si="21">K82+K86</f>
        <v>0</v>
      </c>
      <c r="L87" s="258">
        <f t="shared" si="21"/>
        <v>0</v>
      </c>
    </row>
    <row r="88" spans="1:14" x14ac:dyDescent="0.25">
      <c r="B88" s="214"/>
      <c r="D88" s="213"/>
      <c r="E88" s="252"/>
      <c r="F88" s="252"/>
      <c r="G88" s="252"/>
      <c r="H88" s="252"/>
      <c r="I88" s="118"/>
      <c r="J88" s="235"/>
    </row>
    <row r="89" spans="1:14" ht="30" x14ac:dyDescent="0.25">
      <c r="B89" s="218"/>
      <c r="C89" s="218"/>
      <c r="D89" s="218"/>
      <c r="E89" s="220"/>
      <c r="F89" s="218"/>
      <c r="G89" s="221"/>
      <c r="H89" s="217"/>
      <c r="I89" s="269" t="s">
        <v>724</v>
      </c>
      <c r="J89" s="269" t="s">
        <v>715</v>
      </c>
      <c r="K89" s="269" t="s">
        <v>716</v>
      </c>
      <c r="L89" s="269" t="s">
        <v>610</v>
      </c>
    </row>
    <row r="90" spans="1:14" x14ac:dyDescent="0.25">
      <c r="B90" s="448" t="s">
        <v>723</v>
      </c>
      <c r="C90" s="448"/>
      <c r="D90" s="448"/>
      <c r="E90" s="448"/>
      <c r="F90" s="448"/>
      <c r="G90" s="448"/>
      <c r="H90" s="234"/>
      <c r="I90" s="234">
        <f>L53</f>
        <v>0</v>
      </c>
      <c r="J90" s="234">
        <f>J87+M61</f>
        <v>0</v>
      </c>
      <c r="K90" s="258">
        <f>K87+N61</f>
        <v>0</v>
      </c>
      <c r="L90" s="258">
        <f>L87+L67</f>
        <v>0</v>
      </c>
    </row>
    <row r="91" spans="1:14" x14ac:dyDescent="0.25">
      <c r="H91" s="122"/>
      <c r="K91" s="121"/>
      <c r="L91" s="121"/>
    </row>
    <row r="92" spans="1:14" x14ac:dyDescent="0.25">
      <c r="A92" s="119" t="s">
        <v>477</v>
      </c>
    </row>
    <row r="93" spans="1:14" ht="165.75" customHeight="1" outlineLevel="1" x14ac:dyDescent="0.25">
      <c r="A93" s="119"/>
      <c r="B93" s="407" t="s">
        <v>655</v>
      </c>
      <c r="C93" s="407"/>
      <c r="D93" s="407"/>
      <c r="E93" s="407"/>
      <c r="F93" s="407"/>
      <c r="G93" s="407"/>
      <c r="H93" s="407"/>
      <c r="I93" s="407"/>
      <c r="J93" s="407"/>
      <c r="K93" s="407"/>
      <c r="L93" s="407"/>
      <c r="M93" s="407"/>
      <c r="N93" s="407"/>
    </row>
    <row r="94" spans="1:14" outlineLevel="1" x14ac:dyDescent="0.25">
      <c r="A94" s="119"/>
      <c r="B94" s="121"/>
      <c r="C94" s="121"/>
      <c r="D94" s="121"/>
      <c r="E94" s="121"/>
      <c r="F94" s="121"/>
      <c r="G94" s="121"/>
      <c r="H94" s="121"/>
      <c r="I94" s="121"/>
      <c r="J94" s="121"/>
      <c r="K94" s="121"/>
      <c r="L94" s="121"/>
    </row>
    <row r="95" spans="1:14" outlineLevel="1" x14ac:dyDescent="0.25">
      <c r="C95" s="123"/>
      <c r="D95" s="241" t="s">
        <v>664</v>
      </c>
      <c r="E95" s="225">
        <f>Activité_prévisionnelle!B24-Estimation_par_mission!E96</f>
        <v>0</v>
      </c>
      <c r="F95" s="121"/>
      <c r="G95" s="121"/>
      <c r="H95" s="121"/>
      <c r="I95" s="121"/>
      <c r="J95" s="121"/>
      <c r="K95" s="121"/>
      <c r="L95" s="121"/>
    </row>
    <row r="96" spans="1:14" ht="14.25" customHeight="1" outlineLevel="1" x14ac:dyDescent="0.25">
      <c r="C96" s="123"/>
      <c r="D96" s="241" t="s">
        <v>662</v>
      </c>
      <c r="E96" s="225">
        <f>Activité_prévisionnelle!B24*0.4</f>
        <v>0</v>
      </c>
      <c r="F96" s="121"/>
      <c r="G96" s="121"/>
      <c r="H96" s="121"/>
      <c r="I96" s="121"/>
      <c r="J96" s="121"/>
      <c r="K96" s="121"/>
      <c r="L96" s="121"/>
    </row>
    <row r="97" spans="1:13" outlineLevel="1" x14ac:dyDescent="0.25">
      <c r="D97" s="129"/>
      <c r="K97" s="121"/>
      <c r="L97" s="121"/>
    </row>
    <row r="98" spans="1:13" ht="75" outlineLevel="1" x14ac:dyDescent="0.25">
      <c r="A98" s="119"/>
      <c r="B98" s="450" t="s">
        <v>665</v>
      </c>
      <c r="E98" s="204" t="s">
        <v>657</v>
      </c>
      <c r="F98" s="447" t="s">
        <v>475</v>
      </c>
      <c r="G98" s="447"/>
      <c r="H98" s="204" t="s">
        <v>666</v>
      </c>
      <c r="I98" s="204"/>
      <c r="J98" s="204" t="s">
        <v>602</v>
      </c>
      <c r="K98" s="204" t="s">
        <v>596</v>
      </c>
    </row>
    <row r="99" spans="1:13" outlineLevel="1" x14ac:dyDescent="0.25">
      <c r="B99" s="450"/>
      <c r="E99" s="228">
        <v>1.0416666666666666E-2</v>
      </c>
      <c r="F99" s="449" t="s">
        <v>472</v>
      </c>
      <c r="G99" s="449"/>
      <c r="H99" s="199">
        <f>(E99/$H$5)*7*G8</f>
        <v>108.89856876166769</v>
      </c>
      <c r="I99" s="249"/>
      <c r="J99" s="215">
        <f>(E99/$H$5)*7*E$95</f>
        <v>0</v>
      </c>
      <c r="K99" s="203">
        <f>J99*G8</f>
        <v>0</v>
      </c>
    </row>
    <row r="100" spans="1:13" outlineLevel="1" x14ac:dyDescent="0.25">
      <c r="B100" s="450"/>
      <c r="E100" s="228">
        <v>1.3888888888888888E-2</v>
      </c>
      <c r="F100" s="449" t="s">
        <v>465</v>
      </c>
      <c r="G100" s="449"/>
      <c r="H100" s="199">
        <f>(E100/$H$5)*7*G9</f>
        <v>73.388923459863094</v>
      </c>
      <c r="I100" s="249"/>
      <c r="J100" s="215">
        <f>(E100/$H$5)*7*E$95</f>
        <v>0</v>
      </c>
      <c r="K100" s="203">
        <f>J100*G9</f>
        <v>0</v>
      </c>
      <c r="M100" s="249"/>
    </row>
    <row r="101" spans="1:13" outlineLevel="1" x14ac:dyDescent="0.25">
      <c r="B101" s="450"/>
      <c r="E101" s="228">
        <v>6.9444444444444441E-3</v>
      </c>
      <c r="F101" s="449" t="s">
        <v>473</v>
      </c>
      <c r="G101" s="449"/>
      <c r="H101" s="199">
        <f>(E101/$H$5)*7*G10</f>
        <v>27.470026965359885</v>
      </c>
      <c r="I101" s="249"/>
      <c r="J101" s="215">
        <f>(E101/$H$5)*7*E$95</f>
        <v>0</v>
      </c>
      <c r="K101" s="203">
        <f>J101*G10</f>
        <v>0</v>
      </c>
    </row>
    <row r="102" spans="1:13" outlineLevel="1" x14ac:dyDescent="0.25">
      <c r="B102" s="450"/>
      <c r="H102" s="251">
        <f>SUM(H99:H101)</f>
        <v>209.75751918689068</v>
      </c>
      <c r="I102" s="251"/>
      <c r="J102" s="216">
        <f>SUM(J99:J101)</f>
        <v>0</v>
      </c>
      <c r="K102" s="206">
        <f>SUM(K99:K101)</f>
        <v>0</v>
      </c>
    </row>
    <row r="103" spans="1:13" outlineLevel="1" x14ac:dyDescent="0.25">
      <c r="H103" s="122"/>
      <c r="K103" s="121"/>
      <c r="L103" s="121"/>
    </row>
    <row r="104" spans="1:13" outlineLevel="1" x14ac:dyDescent="0.25">
      <c r="D104" s="129"/>
      <c r="K104" s="121"/>
      <c r="L104" s="121"/>
    </row>
    <row r="105" spans="1:13" ht="75" outlineLevel="1" x14ac:dyDescent="0.25">
      <c r="A105" s="119"/>
      <c r="B105" s="450" t="s">
        <v>663</v>
      </c>
      <c r="E105" s="204" t="s">
        <v>657</v>
      </c>
      <c r="F105" s="447" t="s">
        <v>475</v>
      </c>
      <c r="G105" s="447"/>
      <c r="H105" s="204" t="s">
        <v>656</v>
      </c>
      <c r="I105" s="204" t="s">
        <v>658</v>
      </c>
      <c r="J105" s="204" t="s">
        <v>602</v>
      </c>
      <c r="K105" s="204" t="s">
        <v>596</v>
      </c>
    </row>
    <row r="106" spans="1:13" outlineLevel="1" x14ac:dyDescent="0.25">
      <c r="B106" s="450"/>
      <c r="E106" s="228">
        <v>2.0833333333333332E-2</v>
      </c>
      <c r="F106" s="449" t="s">
        <v>472</v>
      </c>
      <c r="G106" s="449"/>
      <c r="H106" s="199">
        <f>(E106/$H$5)*6*G8</f>
        <v>186.6832607342875</v>
      </c>
      <c r="I106" s="249">
        <f>(E106/$H$5)*G8*3</f>
        <v>93.34163036714375</v>
      </c>
      <c r="J106" s="215">
        <f>(E106/$H$5)*9*E$96</f>
        <v>0</v>
      </c>
      <c r="K106" s="203">
        <f>J106*G8</f>
        <v>0</v>
      </c>
    </row>
    <row r="107" spans="1:13" outlineLevel="1" x14ac:dyDescent="0.25">
      <c r="B107" s="450"/>
      <c r="E107" s="228">
        <v>2.0833333333333332E-2</v>
      </c>
      <c r="F107" s="449" t="s">
        <v>465</v>
      </c>
      <c r="G107" s="449"/>
      <c r="H107" s="199">
        <f>(E107/$H$5)*6*G9</f>
        <v>94.357187305538275</v>
      </c>
      <c r="I107" s="249">
        <f>(E107/$H$5)*G9*3</f>
        <v>47.178593652769131</v>
      </c>
      <c r="J107" s="215">
        <f>(E107/$H$5)*9*E$96</f>
        <v>0</v>
      </c>
      <c r="K107" s="203">
        <f>J107*G9</f>
        <v>0</v>
      </c>
      <c r="M107" s="249"/>
    </row>
    <row r="108" spans="1:13" outlineLevel="1" x14ac:dyDescent="0.25">
      <c r="B108" s="450"/>
      <c r="E108" s="228">
        <v>1.0416666666666666E-2</v>
      </c>
      <c r="F108" s="449" t="s">
        <v>659</v>
      </c>
      <c r="G108" s="449"/>
      <c r="H108" s="199">
        <f>(E108/$H$5)*72*G9</f>
        <v>566.14312383322965</v>
      </c>
      <c r="I108" s="249"/>
      <c r="J108" s="215">
        <f>(E108/$H$5)*72*E$96</f>
        <v>0</v>
      </c>
      <c r="K108" s="203">
        <f>J108*G9</f>
        <v>0</v>
      </c>
    </row>
    <row r="109" spans="1:13" outlineLevel="1" x14ac:dyDescent="0.25">
      <c r="B109" s="450"/>
      <c r="E109" s="228">
        <v>2.0833333333333332E-2</v>
      </c>
      <c r="F109" s="449" t="s">
        <v>473</v>
      </c>
      <c r="G109" s="449"/>
      <c r="H109" s="199">
        <f>(E109/$H$5)*6*G10</f>
        <v>70.637212196639695</v>
      </c>
      <c r="I109" s="249">
        <f>(E109/$H$5)*G10*3</f>
        <v>35.318606098319847</v>
      </c>
      <c r="J109" s="215">
        <f>(E109/$H$5)*9*E$96</f>
        <v>0</v>
      </c>
      <c r="K109" s="203">
        <f>E$96*(H109+I109)</f>
        <v>0</v>
      </c>
    </row>
    <row r="110" spans="1:13" ht="15.75" customHeight="1" outlineLevel="1" x14ac:dyDescent="0.25">
      <c r="B110" s="450"/>
      <c r="E110" s="228"/>
      <c r="F110" s="449" t="s">
        <v>660</v>
      </c>
      <c r="G110" s="449"/>
      <c r="H110" s="451" t="e">
        <f>K110/E96</f>
        <v>#DIV/0!</v>
      </c>
      <c r="I110" s="451"/>
      <c r="J110" s="215">
        <f>J106*0.2*0.5</f>
        <v>0</v>
      </c>
      <c r="K110" s="203">
        <f>J110*G8</f>
        <v>0</v>
      </c>
    </row>
    <row r="111" spans="1:13" ht="15.75" customHeight="1" outlineLevel="1" x14ac:dyDescent="0.25">
      <c r="B111" s="450"/>
      <c r="E111" s="228"/>
      <c r="F111" s="449" t="s">
        <v>661</v>
      </c>
      <c r="G111" s="449"/>
      <c r="H111" s="451" t="e">
        <f>K111/E96</f>
        <v>#DIV/0!</v>
      </c>
      <c r="I111" s="451"/>
      <c r="J111" s="215">
        <f>(J107+J108)*0.2*0.5</f>
        <v>0</v>
      </c>
      <c r="K111" s="203">
        <f>J111*G9</f>
        <v>0</v>
      </c>
    </row>
    <row r="112" spans="1:13" outlineLevel="1" x14ac:dyDescent="0.25">
      <c r="B112" s="450"/>
      <c r="H112" s="452" t="e">
        <f>SUM(H106:I111)</f>
        <v>#DIV/0!</v>
      </c>
      <c r="I112" s="452"/>
      <c r="J112" s="216">
        <f>SUM(J106:J111)</f>
        <v>0</v>
      </c>
      <c r="K112" s="206">
        <f>SUM(K106:K111)</f>
        <v>0</v>
      </c>
    </row>
    <row r="113" spans="2:13" outlineLevel="1" x14ac:dyDescent="0.25">
      <c r="B113" s="254"/>
      <c r="H113" s="250"/>
      <c r="I113" s="250"/>
      <c r="J113" s="216"/>
      <c r="K113" s="206"/>
    </row>
    <row r="114" spans="2:13" outlineLevel="1" x14ac:dyDescent="0.25">
      <c r="B114" s="450" t="s">
        <v>668</v>
      </c>
      <c r="F114" t="s">
        <v>472</v>
      </c>
      <c r="H114" s="250"/>
      <c r="I114" s="250"/>
      <c r="J114" s="256">
        <f>J99+J106+J110</f>
        <v>0</v>
      </c>
      <c r="K114" s="255">
        <f>J114*G8</f>
        <v>0</v>
      </c>
    </row>
    <row r="115" spans="2:13" outlineLevel="1" x14ac:dyDescent="0.25">
      <c r="B115" s="450"/>
      <c r="F115" t="s">
        <v>465</v>
      </c>
      <c r="H115" s="250"/>
      <c r="I115" s="250"/>
      <c r="J115" s="256">
        <f>J107+J108+J111+J100</f>
        <v>0</v>
      </c>
      <c r="K115" s="255">
        <f>J115*G9</f>
        <v>0</v>
      </c>
    </row>
    <row r="116" spans="2:13" outlineLevel="1" x14ac:dyDescent="0.25">
      <c r="B116" s="450"/>
      <c r="D116" s="129"/>
      <c r="F116" s="449" t="s">
        <v>473</v>
      </c>
      <c r="G116" s="449"/>
      <c r="J116" s="256">
        <f>J101+J109</f>
        <v>0</v>
      </c>
      <c r="K116" s="255">
        <f>J116*G10</f>
        <v>0</v>
      </c>
      <c r="L116" s="121"/>
    </row>
    <row r="117" spans="2:13" outlineLevel="1" x14ac:dyDescent="0.25">
      <c r="B117" s="450"/>
      <c r="D117" s="129"/>
      <c r="F117" s="449" t="s">
        <v>474</v>
      </c>
      <c r="G117" s="449"/>
      <c r="J117" s="256">
        <f>((E95+E96)*0.5)/100</f>
        <v>0</v>
      </c>
      <c r="K117" s="255">
        <f>J117*G11</f>
        <v>0</v>
      </c>
      <c r="L117" s="121"/>
    </row>
    <row r="118" spans="2:13" outlineLevel="1" x14ac:dyDescent="0.25">
      <c r="B118" s="253"/>
      <c r="D118" s="129"/>
      <c r="F118" s="205"/>
      <c r="G118" s="205"/>
      <c r="H118" s="452" t="s">
        <v>669</v>
      </c>
      <c r="I118" s="452"/>
      <c r="J118" s="216">
        <f>SUM(J114:J117)</f>
        <v>0</v>
      </c>
      <c r="K118" s="206">
        <f>SUM(K114:K117)</f>
        <v>0</v>
      </c>
      <c r="L118" s="257"/>
    </row>
    <row r="119" spans="2:13" outlineLevel="1" x14ac:dyDescent="0.25">
      <c r="B119" s="277"/>
      <c r="D119" s="129"/>
      <c r="F119" s="279"/>
      <c r="G119" s="279"/>
      <c r="H119" s="278"/>
      <c r="I119" s="278"/>
      <c r="J119" s="216"/>
      <c r="K119" s="206"/>
      <c r="L119" s="257"/>
    </row>
    <row r="120" spans="2:13" outlineLevel="1" x14ac:dyDescent="0.25">
      <c r="B120" s="277"/>
      <c r="D120" s="129"/>
      <c r="E120" s="200">
        <v>50</v>
      </c>
      <c r="G120" s="213" t="s">
        <v>746</v>
      </c>
      <c r="H120" s="200">
        <f>E120*6</f>
        <v>300</v>
      </c>
      <c r="I120" s="200">
        <f>E120*3</f>
        <v>150</v>
      </c>
      <c r="K120" s="206">
        <f>(H120+I120)*E96*0.5</f>
        <v>0</v>
      </c>
      <c r="L120" s="257"/>
    </row>
    <row r="121" spans="2:13" outlineLevel="1" x14ac:dyDescent="0.25">
      <c r="D121" s="129"/>
      <c r="F121" s="205"/>
      <c r="G121" s="205"/>
      <c r="K121" s="121"/>
      <c r="L121" s="121"/>
    </row>
    <row r="122" spans="2:13" ht="15" customHeight="1" outlineLevel="1" x14ac:dyDescent="0.25">
      <c r="B122" s="450" t="s">
        <v>667</v>
      </c>
      <c r="D122" s="129"/>
      <c r="I122" s="118"/>
      <c r="L122" s="241" t="s">
        <v>671</v>
      </c>
      <c r="M122">
        <v>0.27</v>
      </c>
    </row>
    <row r="123" spans="2:13" outlineLevel="1" x14ac:dyDescent="0.25">
      <c r="B123" s="450"/>
      <c r="E123" s="118" t="s">
        <v>558</v>
      </c>
      <c r="F123" s="118" t="s">
        <v>567</v>
      </c>
      <c r="H123" s="118" t="s">
        <v>670</v>
      </c>
      <c r="I123" s="118"/>
      <c r="J123" s="118" t="s">
        <v>596</v>
      </c>
    </row>
    <row r="124" spans="2:13" ht="15" customHeight="1" outlineLevel="1" x14ac:dyDescent="0.25">
      <c r="B124" s="450"/>
      <c r="C124" s="464" t="s">
        <v>674</v>
      </c>
      <c r="D124" s="464"/>
      <c r="E124" s="131">
        <f>7*M122</f>
        <v>1.8900000000000001</v>
      </c>
      <c r="F124" t="s">
        <v>533</v>
      </c>
      <c r="H124" s="131">
        <f>E124*6</f>
        <v>11.34</v>
      </c>
      <c r="J124" s="131">
        <f t="shared" ref="J124:J133" si="22">H124*E$96</f>
        <v>0</v>
      </c>
    </row>
    <row r="125" spans="2:13" outlineLevel="1" x14ac:dyDescent="0.25">
      <c r="B125" s="450"/>
      <c r="C125" s="464"/>
      <c r="D125" s="464"/>
      <c r="E125" s="131">
        <f>0*M122</f>
        <v>0</v>
      </c>
      <c r="F125" t="s">
        <v>534</v>
      </c>
      <c r="H125" s="131">
        <f t="shared" ref="H125:H132" si="23">E125*6</f>
        <v>0</v>
      </c>
      <c r="J125" s="131">
        <f t="shared" si="22"/>
        <v>0</v>
      </c>
    </row>
    <row r="126" spans="2:13" outlineLevel="1" x14ac:dyDescent="0.25">
      <c r="B126" s="450"/>
      <c r="C126" s="464"/>
      <c r="D126" s="464"/>
      <c r="E126" s="131">
        <f>10*M122</f>
        <v>2.7</v>
      </c>
      <c r="F126" t="s">
        <v>535</v>
      </c>
      <c r="H126" s="131">
        <f t="shared" si="23"/>
        <v>16.200000000000003</v>
      </c>
      <c r="J126" s="131">
        <f t="shared" si="22"/>
        <v>0</v>
      </c>
    </row>
    <row r="127" spans="2:13" outlineLevel="1" x14ac:dyDescent="0.25">
      <c r="B127" s="450"/>
      <c r="C127" s="464"/>
      <c r="D127" s="464"/>
      <c r="E127" s="131">
        <f>8*M122</f>
        <v>2.16</v>
      </c>
      <c r="F127" t="s">
        <v>536</v>
      </c>
      <c r="H127" s="131">
        <f t="shared" si="23"/>
        <v>12.96</v>
      </c>
      <c r="J127" s="131">
        <f t="shared" si="22"/>
        <v>0</v>
      </c>
    </row>
    <row r="128" spans="2:13" outlineLevel="1" x14ac:dyDescent="0.25">
      <c r="B128" s="450"/>
      <c r="C128" s="464"/>
      <c r="D128" s="464"/>
      <c r="E128" s="131">
        <f>25*M122</f>
        <v>6.75</v>
      </c>
      <c r="F128" t="s">
        <v>537</v>
      </c>
      <c r="H128" s="131">
        <f t="shared" si="23"/>
        <v>40.5</v>
      </c>
      <c r="J128" s="131">
        <f t="shared" si="22"/>
        <v>0</v>
      </c>
    </row>
    <row r="129" spans="2:11" outlineLevel="1" x14ac:dyDescent="0.25">
      <c r="B129" s="450"/>
      <c r="C129" s="464"/>
      <c r="D129" s="464"/>
      <c r="E129" s="131">
        <f>6*M122</f>
        <v>1.62</v>
      </c>
      <c r="F129" t="s">
        <v>541</v>
      </c>
      <c r="H129" s="131">
        <f t="shared" si="23"/>
        <v>9.7200000000000006</v>
      </c>
      <c r="J129" s="131">
        <f t="shared" si="22"/>
        <v>0</v>
      </c>
    </row>
    <row r="130" spans="2:11" outlineLevel="1" x14ac:dyDescent="0.25">
      <c r="B130" s="450"/>
      <c r="C130" s="464"/>
      <c r="D130" s="464"/>
      <c r="E130" s="131">
        <f>6*M122</f>
        <v>1.62</v>
      </c>
      <c r="F130" t="s">
        <v>542</v>
      </c>
      <c r="H130" s="131">
        <f t="shared" si="23"/>
        <v>9.7200000000000006</v>
      </c>
      <c r="J130" s="131">
        <f t="shared" si="22"/>
        <v>0</v>
      </c>
    </row>
    <row r="131" spans="2:11" outlineLevel="1" x14ac:dyDescent="0.25">
      <c r="B131" s="450"/>
      <c r="C131" s="464"/>
      <c r="D131" s="464"/>
      <c r="E131" s="131">
        <f>12*M122</f>
        <v>3.24</v>
      </c>
      <c r="F131" t="s">
        <v>543</v>
      </c>
      <c r="H131" s="131">
        <f t="shared" si="23"/>
        <v>19.440000000000001</v>
      </c>
      <c r="J131" s="131">
        <f t="shared" si="22"/>
        <v>0</v>
      </c>
    </row>
    <row r="132" spans="2:11" outlineLevel="1" x14ac:dyDescent="0.25">
      <c r="B132" s="450"/>
      <c r="C132" s="464"/>
      <c r="D132" s="464"/>
      <c r="E132" s="131">
        <f>6*M122</f>
        <v>1.62</v>
      </c>
      <c r="F132" t="s">
        <v>544</v>
      </c>
      <c r="H132" s="131">
        <f t="shared" si="23"/>
        <v>9.7200000000000006</v>
      </c>
      <c r="J132" s="131">
        <f t="shared" si="22"/>
        <v>0</v>
      </c>
    </row>
    <row r="133" spans="2:11" outlineLevel="1" x14ac:dyDescent="0.25">
      <c r="B133" s="450"/>
      <c r="C133" s="465" t="s">
        <v>672</v>
      </c>
      <c r="D133" s="465"/>
      <c r="E133" s="124">
        <f>80*M122</f>
        <v>21.6</v>
      </c>
      <c r="F133" t="s">
        <v>673</v>
      </c>
      <c r="H133" s="131">
        <f>E133*3</f>
        <v>64.800000000000011</v>
      </c>
      <c r="J133" s="131">
        <f t="shared" si="22"/>
        <v>0</v>
      </c>
    </row>
    <row r="134" spans="2:11" outlineLevel="1" x14ac:dyDescent="0.25">
      <c r="B134" s="450"/>
      <c r="F134" s="218"/>
      <c r="G134" s="224" t="s">
        <v>675</v>
      </c>
      <c r="H134" s="260">
        <f>SUM(H124:H133)</f>
        <v>194.4</v>
      </c>
      <c r="I134" s="218"/>
      <c r="J134" s="258">
        <f>SUM(J124:J133)</f>
        <v>0</v>
      </c>
    </row>
    <row r="135" spans="2:11" outlineLevel="1" x14ac:dyDescent="0.25">
      <c r="B135" s="450"/>
      <c r="D135" s="241" t="s">
        <v>683</v>
      </c>
      <c r="E135" s="131">
        <v>16.2</v>
      </c>
      <c r="F135" t="s">
        <v>545</v>
      </c>
      <c r="H135" s="131">
        <f>E135*6</f>
        <v>97.199999999999989</v>
      </c>
      <c r="J135" s="131">
        <f>H135*E$96*0.5</f>
        <v>0</v>
      </c>
      <c r="K135" s="123" t="s">
        <v>681</v>
      </c>
    </row>
    <row r="136" spans="2:11" outlineLevel="1" x14ac:dyDescent="0.25">
      <c r="B136" s="450"/>
      <c r="D136" s="241" t="s">
        <v>684</v>
      </c>
      <c r="E136" s="131">
        <v>40.5</v>
      </c>
      <c r="F136" t="s">
        <v>546</v>
      </c>
      <c r="H136" s="131">
        <f>E136</f>
        <v>40.5</v>
      </c>
      <c r="J136" s="131">
        <f>H136*E$96*0.5</f>
        <v>0</v>
      </c>
      <c r="K136" s="123" t="s">
        <v>681</v>
      </c>
    </row>
    <row r="137" spans="2:11" outlineLevel="1" x14ac:dyDescent="0.25">
      <c r="B137" s="450"/>
      <c r="E137" s="131"/>
      <c r="F137" s="218"/>
      <c r="G137" s="224" t="s">
        <v>680</v>
      </c>
      <c r="H137" s="258">
        <f>SUM(H135:H136)</f>
        <v>137.69999999999999</v>
      </c>
      <c r="I137" s="218"/>
      <c r="J137" s="258">
        <f>SUM(J135:J136)</f>
        <v>0</v>
      </c>
    </row>
    <row r="138" spans="2:11" outlineLevel="1" x14ac:dyDescent="0.25">
      <c r="B138" s="450"/>
      <c r="D138" s="241" t="s">
        <v>676</v>
      </c>
      <c r="E138" s="203">
        <v>21.28</v>
      </c>
      <c r="F138" t="s">
        <v>553</v>
      </c>
      <c r="G138" s="203"/>
      <c r="H138" s="203">
        <f>E138*4</f>
        <v>85.12</v>
      </c>
      <c r="I138" s="203"/>
      <c r="J138" s="131">
        <f>H138*E$96</f>
        <v>0</v>
      </c>
      <c r="K138" s="123"/>
    </row>
    <row r="139" spans="2:11" outlineLevel="1" x14ac:dyDescent="0.25">
      <c r="B139" s="450"/>
      <c r="D139" s="241" t="s">
        <v>678</v>
      </c>
      <c r="E139" s="203">
        <v>25.27</v>
      </c>
      <c r="F139" t="s">
        <v>677</v>
      </c>
      <c r="H139" s="203">
        <f>E139*2</f>
        <v>50.54</v>
      </c>
      <c r="I139" s="213"/>
      <c r="J139" s="131">
        <f>H139*E$96*0.3</f>
        <v>0</v>
      </c>
      <c r="K139" s="123" t="s">
        <v>682</v>
      </c>
    </row>
    <row r="140" spans="2:11" outlineLevel="1" x14ac:dyDescent="0.25">
      <c r="B140" s="450"/>
      <c r="F140" s="218"/>
      <c r="G140" s="224" t="s">
        <v>679</v>
      </c>
      <c r="H140" s="258">
        <f>SUM(H138:H139)</f>
        <v>135.66</v>
      </c>
      <c r="I140" s="218"/>
      <c r="J140" s="258">
        <f>SUM(J138:J139)</f>
        <v>0</v>
      </c>
    </row>
    <row r="141" spans="2:11" outlineLevel="1" x14ac:dyDescent="0.25">
      <c r="B141" s="450"/>
      <c r="D141" s="241" t="s">
        <v>678</v>
      </c>
      <c r="E141" s="203">
        <v>25</v>
      </c>
      <c r="F141" t="s">
        <v>686</v>
      </c>
      <c r="H141" s="203">
        <f>E141*2</f>
        <v>50</v>
      </c>
      <c r="J141" s="131">
        <f t="shared" ref="J141:J142" si="24">H141*E$96</f>
        <v>0</v>
      </c>
    </row>
    <row r="142" spans="2:11" outlineLevel="1" x14ac:dyDescent="0.25">
      <c r="B142" s="450"/>
      <c r="D142" s="241" t="s">
        <v>678</v>
      </c>
      <c r="E142" s="203">
        <f>6*2.6</f>
        <v>15.600000000000001</v>
      </c>
      <c r="F142" t="s">
        <v>687</v>
      </c>
      <c r="H142" s="203">
        <f>E142*2</f>
        <v>31.200000000000003</v>
      </c>
      <c r="J142" s="131">
        <f t="shared" si="24"/>
        <v>0</v>
      </c>
    </row>
    <row r="143" spans="2:11" outlineLevel="1" x14ac:dyDescent="0.25">
      <c r="B143" s="450"/>
      <c r="E143" s="131"/>
      <c r="F143" s="218"/>
      <c r="G143" s="224" t="s">
        <v>685</v>
      </c>
      <c r="H143" s="258">
        <f>SUM(H141:H142)</f>
        <v>81.2</v>
      </c>
      <c r="I143" s="218"/>
      <c r="J143" s="258">
        <f>SUM(J141:J142)</f>
        <v>0</v>
      </c>
    </row>
    <row r="144" spans="2:11" outlineLevel="1" x14ac:dyDescent="0.25">
      <c r="B144" s="450"/>
      <c r="C144" t="s">
        <v>688</v>
      </c>
      <c r="E144" s="131"/>
    </row>
    <row r="145" spans="1:14" outlineLevel="1" x14ac:dyDescent="0.25">
      <c r="B145" s="450"/>
      <c r="D145" s="241" t="s">
        <v>689</v>
      </c>
      <c r="E145" s="131">
        <v>22.69</v>
      </c>
      <c r="F145" t="s">
        <v>562</v>
      </c>
      <c r="H145" s="131">
        <f>E145*3*2</f>
        <v>136.14000000000001</v>
      </c>
      <c r="J145" s="131">
        <f>H145*E$96</f>
        <v>0</v>
      </c>
    </row>
    <row r="146" spans="1:14" outlineLevel="1" x14ac:dyDescent="0.25">
      <c r="B146" s="450"/>
      <c r="D146" s="241" t="s">
        <v>690</v>
      </c>
      <c r="E146" s="131">
        <v>4.51</v>
      </c>
      <c r="F146" t="s">
        <v>692</v>
      </c>
      <c r="H146" s="131">
        <f>E146*2*2</f>
        <v>18.04</v>
      </c>
      <c r="J146" s="131">
        <f>H146*E$96</f>
        <v>0</v>
      </c>
    </row>
    <row r="147" spans="1:14" outlineLevel="1" x14ac:dyDescent="0.25">
      <c r="B147" s="450"/>
      <c r="D147" s="241" t="s">
        <v>691</v>
      </c>
      <c r="E147" s="131">
        <v>19.850000000000001</v>
      </c>
      <c r="F147" t="s">
        <v>693</v>
      </c>
      <c r="H147" s="131">
        <f>E147*2*4</f>
        <v>158.80000000000001</v>
      </c>
      <c r="J147" s="131">
        <f>H147*E$96</f>
        <v>0</v>
      </c>
    </row>
    <row r="148" spans="1:14" outlineLevel="1" x14ac:dyDescent="0.25">
      <c r="B148" s="450"/>
      <c r="E148" s="131"/>
      <c r="F148" s="218"/>
      <c r="G148" s="224" t="s">
        <v>759</v>
      </c>
      <c r="H148" s="258">
        <f>SUM(H145:H147)</f>
        <v>312.98</v>
      </c>
      <c r="I148" s="218"/>
      <c r="J148" s="258">
        <f>SUM(J145:J147)</f>
        <v>0</v>
      </c>
    </row>
    <row r="149" spans="1:14" outlineLevel="1" x14ac:dyDescent="0.25">
      <c r="B149" s="450"/>
      <c r="C149" s="123"/>
      <c r="D149" s="129"/>
      <c r="H149" s="218"/>
      <c r="I149" s="224" t="s">
        <v>695</v>
      </c>
      <c r="J149" s="258">
        <f>J148+J143+J140+J137+J134</f>
        <v>0</v>
      </c>
    </row>
    <row r="150" spans="1:14" x14ac:dyDescent="0.25">
      <c r="B150" s="214"/>
      <c r="D150" s="213"/>
      <c r="E150" s="252"/>
      <c r="F150" s="252"/>
      <c r="G150" s="252"/>
      <c r="H150" s="252"/>
      <c r="I150" s="118"/>
      <c r="J150" s="235"/>
    </row>
    <row r="151" spans="1:14" x14ac:dyDescent="0.25">
      <c r="B151" s="218"/>
      <c r="C151" s="218"/>
      <c r="D151" s="218"/>
      <c r="E151" s="220"/>
      <c r="F151" s="218"/>
      <c r="G151" s="221"/>
      <c r="H151" s="217"/>
      <c r="I151" s="221"/>
      <c r="J151" s="217" t="s">
        <v>610</v>
      </c>
      <c r="K151" s="218"/>
    </row>
    <row r="152" spans="1:14" x14ac:dyDescent="0.25">
      <c r="B152" s="448" t="s">
        <v>747</v>
      </c>
      <c r="C152" s="448"/>
      <c r="D152" s="448"/>
      <c r="E152" s="448"/>
      <c r="F152" s="448"/>
      <c r="G152" s="448"/>
      <c r="H152" s="234"/>
      <c r="I152" s="219"/>
      <c r="J152" s="234">
        <f>J148+J143+J140+J137+J134+K118</f>
        <v>0</v>
      </c>
      <c r="K152" s="219"/>
    </row>
    <row r="153" spans="1:14" x14ac:dyDescent="0.25">
      <c r="B153" s="448" t="s">
        <v>748</v>
      </c>
      <c r="C153" s="448"/>
      <c r="D153" s="448"/>
      <c r="E153" s="448"/>
      <c r="F153" s="448"/>
      <c r="G153" s="448"/>
      <c r="H153" s="222"/>
      <c r="I153" s="218"/>
      <c r="J153" s="222">
        <f>J152+K120</f>
        <v>0</v>
      </c>
      <c r="K153" s="218"/>
    </row>
    <row r="154" spans="1:14" x14ac:dyDescent="0.25">
      <c r="D154" s="129"/>
      <c r="I154" s="118"/>
    </row>
    <row r="155" spans="1:14" x14ac:dyDescent="0.25">
      <c r="A155" s="119" t="s">
        <v>480</v>
      </c>
    </row>
    <row r="156" spans="1:14" ht="129" customHeight="1" outlineLevel="1" x14ac:dyDescent="0.25">
      <c r="A156" s="119"/>
      <c r="B156" s="407" t="s">
        <v>478</v>
      </c>
      <c r="C156" s="407"/>
      <c r="D156" s="407"/>
      <c r="E156" s="407"/>
      <c r="F156" s="407"/>
      <c r="G156" s="407"/>
      <c r="H156" s="407"/>
      <c r="I156" s="407"/>
      <c r="J156" s="407"/>
      <c r="K156" s="407"/>
      <c r="L156" s="407"/>
      <c r="M156" s="407"/>
      <c r="N156" s="407"/>
    </row>
    <row r="157" spans="1:14" outlineLevel="1" x14ac:dyDescent="0.25">
      <c r="A157" s="119"/>
      <c r="B157" s="121"/>
      <c r="C157" s="121"/>
      <c r="D157" s="121"/>
      <c r="E157" s="121"/>
      <c r="F157" s="121"/>
      <c r="G157" s="121"/>
      <c r="H157" s="121"/>
      <c r="I157" s="121"/>
      <c r="J157" s="121"/>
      <c r="K157" s="121"/>
      <c r="L157" s="121"/>
    </row>
    <row r="158" spans="1:14" ht="30" outlineLevel="1" x14ac:dyDescent="0.25">
      <c r="A158" s="119"/>
      <c r="B158" s="121"/>
      <c r="C158" s="121"/>
      <c r="D158" s="121"/>
      <c r="E158" s="230" t="s">
        <v>626</v>
      </c>
      <c r="H158" s="242"/>
      <c r="I158" s="242"/>
      <c r="J158" s="242"/>
      <c r="K158" s="242"/>
      <c r="L158" s="242"/>
    </row>
    <row r="159" spans="1:14" outlineLevel="1" x14ac:dyDescent="0.25">
      <c r="C159" s="241" t="s">
        <v>637</v>
      </c>
      <c r="D159" s="229">
        <f>Activité_prévisionnelle!B29</f>
        <v>0</v>
      </c>
      <c r="E159" s="233">
        <f>D159*0.1</f>
        <v>0</v>
      </c>
      <c r="F159" s="454">
        <f>E159+E160+E161</f>
        <v>0</v>
      </c>
      <c r="G159" s="456" t="s">
        <v>644</v>
      </c>
      <c r="H159" s="229"/>
      <c r="I159" s="225"/>
      <c r="J159" s="123"/>
      <c r="K159" s="225"/>
      <c r="L159" s="225"/>
    </row>
    <row r="160" spans="1:14" outlineLevel="1" x14ac:dyDescent="0.25">
      <c r="C160" s="241" t="s">
        <v>638</v>
      </c>
      <c r="D160" s="225">
        <f>Activité_prévisionnelle!B31</f>
        <v>0</v>
      </c>
      <c r="E160" s="233">
        <f>D160*0.7</f>
        <v>0</v>
      </c>
      <c r="F160" s="455"/>
      <c r="G160" s="456"/>
      <c r="H160" s="233"/>
      <c r="I160" s="233"/>
      <c r="J160" s="233"/>
      <c r="K160" s="123"/>
      <c r="L160" s="123"/>
    </row>
    <row r="161" spans="1:14" outlineLevel="1" x14ac:dyDescent="0.25">
      <c r="C161" s="241" t="s">
        <v>639</v>
      </c>
      <c r="D161" s="123">
        <f>Activité_prévisionnelle!B33</f>
        <v>0</v>
      </c>
      <c r="E161" s="233">
        <f>D161*0.5</f>
        <v>0</v>
      </c>
      <c r="F161" s="455"/>
      <c r="G161" s="456"/>
      <c r="H161" s="244"/>
      <c r="I161" s="245"/>
      <c r="J161" s="245"/>
      <c r="K161" s="245"/>
      <c r="L161" s="245"/>
    </row>
    <row r="162" spans="1:14" outlineLevel="1" x14ac:dyDescent="0.25">
      <c r="C162" s="241" t="s">
        <v>634</v>
      </c>
      <c r="D162" s="225">
        <f>Activité_prévisionnelle!B35</f>
        <v>0</v>
      </c>
      <c r="E162" s="123">
        <f>D162*0.8</f>
        <v>0</v>
      </c>
      <c r="F162" s="457">
        <f>E162+E163</f>
        <v>0</v>
      </c>
      <c r="G162" s="457" t="s">
        <v>645</v>
      </c>
      <c r="H162" s="121"/>
      <c r="I162" s="121"/>
      <c r="J162" s="121"/>
      <c r="K162" s="121"/>
      <c r="L162" s="121"/>
    </row>
    <row r="163" spans="1:14" outlineLevel="1" x14ac:dyDescent="0.25">
      <c r="C163" s="241" t="s">
        <v>635</v>
      </c>
      <c r="D163" s="225">
        <f>Activité_prévisionnelle!B37</f>
        <v>0</v>
      </c>
      <c r="E163" s="123">
        <f>D163*0.03</f>
        <v>0</v>
      </c>
      <c r="F163" s="457"/>
      <c r="G163" s="457"/>
      <c r="H163" s="121"/>
      <c r="I163" s="121"/>
      <c r="J163" s="121"/>
      <c r="K163" s="121"/>
      <c r="L163" s="121"/>
    </row>
    <row r="164" spans="1:14" outlineLevel="1" x14ac:dyDescent="0.25">
      <c r="D164" s="225"/>
      <c r="F164" s="233">
        <f>SUM(F159:F163)</f>
        <v>0</v>
      </c>
      <c r="G164" s="243" t="s">
        <v>642</v>
      </c>
      <c r="H164" s="121"/>
      <c r="I164" s="121"/>
      <c r="J164" s="121"/>
      <c r="K164" s="121"/>
      <c r="L164" s="121"/>
    </row>
    <row r="165" spans="1:14" outlineLevel="1" x14ac:dyDescent="0.25">
      <c r="D165" s="123"/>
      <c r="F165" s="121"/>
      <c r="G165" s="121"/>
      <c r="H165" s="121"/>
      <c r="I165" s="121"/>
      <c r="J165" s="121"/>
      <c r="K165" s="121"/>
      <c r="L165" s="121"/>
    </row>
    <row r="166" spans="1:14" ht="10.5" customHeight="1" outlineLevel="1" x14ac:dyDescent="0.25">
      <c r="A166" s="119"/>
      <c r="B166" s="194"/>
      <c r="C166" s="194"/>
      <c r="D166" s="194"/>
      <c r="E166" s="194"/>
      <c r="F166" s="194"/>
      <c r="G166" s="194"/>
      <c r="H166" s="194"/>
      <c r="I166" s="194"/>
      <c r="J166" s="194"/>
      <c r="K166" s="194"/>
      <c r="L166" s="194"/>
      <c r="M166" s="194"/>
      <c r="N166" s="194"/>
    </row>
    <row r="167" spans="1:14" ht="60" outlineLevel="1" x14ac:dyDescent="0.25">
      <c r="A167" s="119"/>
      <c r="B167" s="453" t="s">
        <v>598</v>
      </c>
      <c r="E167" s="204" t="s">
        <v>603</v>
      </c>
      <c r="F167" s="447" t="s">
        <v>475</v>
      </c>
      <c r="G167" s="447"/>
      <c r="H167" s="204" t="s">
        <v>597</v>
      </c>
      <c r="I167" s="204" t="s">
        <v>602</v>
      </c>
      <c r="J167" s="204" t="s">
        <v>596</v>
      </c>
    </row>
    <row r="168" spans="1:14" outlineLevel="1" x14ac:dyDescent="0.25">
      <c r="B168" s="453"/>
      <c r="E168" s="228">
        <v>6.9444444444444441E-3</v>
      </c>
      <c r="F168" s="449" t="s">
        <v>472</v>
      </c>
      <c r="G168" s="449"/>
      <c r="H168" s="199">
        <f>(E168/H5)*G8</f>
        <v>10.371292263015972</v>
      </c>
      <c r="I168" s="227">
        <f>(E168/H5)*F164</f>
        <v>0</v>
      </c>
      <c r="J168" s="203">
        <f>H168*F164</f>
        <v>0</v>
      </c>
    </row>
    <row r="169" spans="1:14" outlineLevel="1" x14ac:dyDescent="0.25">
      <c r="B169" s="453"/>
      <c r="E169" s="228">
        <v>6.9444444444444441E-3</v>
      </c>
      <c r="F169" s="449" t="s">
        <v>465</v>
      </c>
      <c r="G169" s="449"/>
      <c r="H169" s="199">
        <f>(E169/H5)*G9</f>
        <v>5.2420659614187928</v>
      </c>
      <c r="I169" s="227">
        <f>(E169/H5)*F164</f>
        <v>0</v>
      </c>
      <c r="J169" s="203">
        <f>H169*F164</f>
        <v>0</v>
      </c>
    </row>
    <row r="170" spans="1:14" outlineLevel="1" x14ac:dyDescent="0.25">
      <c r="B170" s="453"/>
      <c r="E170" s="228">
        <v>1.0416666666666666E-2</v>
      </c>
      <c r="F170" s="449" t="s">
        <v>473</v>
      </c>
      <c r="G170" s="449"/>
      <c r="H170" s="199">
        <f>(E170/H5)*G10</f>
        <v>5.8864343497199751</v>
      </c>
      <c r="I170" s="227">
        <f>(E170/H5)*F164</f>
        <v>0</v>
      </c>
      <c r="J170" s="203">
        <f>H170*F164</f>
        <v>0</v>
      </c>
    </row>
    <row r="171" spans="1:14" outlineLevel="1" x14ac:dyDescent="0.25">
      <c r="B171" s="453"/>
      <c r="G171" s="118" t="s">
        <v>646</v>
      </c>
      <c r="H171" s="200">
        <v>2280.3700000000003</v>
      </c>
      <c r="I171" s="118">
        <f>SUM(I168:I170)</f>
        <v>0</v>
      </c>
      <c r="J171" s="206">
        <f>SUM(J168:J170)</f>
        <v>0</v>
      </c>
    </row>
    <row r="172" spans="1:14" outlineLevel="1" x14ac:dyDescent="0.25">
      <c r="B172" s="248"/>
      <c r="G172" s="213" t="s">
        <v>643</v>
      </c>
      <c r="H172" s="200">
        <v>50</v>
      </c>
      <c r="I172" s="118"/>
      <c r="J172" s="206">
        <f>H172*(F159*0.4)</f>
        <v>0</v>
      </c>
    </row>
    <row r="173" spans="1:14" outlineLevel="1" x14ac:dyDescent="0.25">
      <c r="J173" s="200"/>
      <c r="K173" s="200"/>
    </row>
    <row r="174" spans="1:14" outlineLevel="1" x14ac:dyDescent="0.25">
      <c r="B174" s="217" t="s">
        <v>599</v>
      </c>
      <c r="J174" s="200"/>
      <c r="K174" s="200"/>
    </row>
    <row r="175" spans="1:14" outlineLevel="1" x14ac:dyDescent="0.25">
      <c r="B175" s="218"/>
      <c r="C175" s="123" t="s">
        <v>605</v>
      </c>
      <c r="J175" s="200"/>
      <c r="K175" s="200"/>
    </row>
    <row r="176" spans="1:14" ht="9" customHeight="1" outlineLevel="1" x14ac:dyDescent="0.25">
      <c r="B176" s="218"/>
    </row>
    <row r="177" spans="1:14" outlineLevel="1" x14ac:dyDescent="0.25">
      <c r="B177" s="218"/>
      <c r="E177" s="118" t="s">
        <v>558</v>
      </c>
      <c r="F177" s="118"/>
      <c r="H177" s="118" t="s">
        <v>597</v>
      </c>
      <c r="I177" s="118"/>
      <c r="J177" s="118" t="s">
        <v>596</v>
      </c>
    </row>
    <row r="178" spans="1:14" outlineLevel="1" x14ac:dyDescent="0.25">
      <c r="B178" s="218"/>
      <c r="D178" s="120" t="s">
        <v>647</v>
      </c>
      <c r="E178" s="203">
        <f>9.22/6</f>
        <v>1.5366666666666668</v>
      </c>
      <c r="F178" t="s">
        <v>576</v>
      </c>
      <c r="H178" s="203">
        <f>E178*0.5</f>
        <v>0.76833333333333342</v>
      </c>
      <c r="J178" s="203">
        <f>H178*F159</f>
        <v>0</v>
      </c>
      <c r="K178" s="123" t="s">
        <v>648</v>
      </c>
    </row>
    <row r="179" spans="1:14" outlineLevel="1" x14ac:dyDescent="0.25">
      <c r="B179" s="218"/>
      <c r="C179" s="408" t="s">
        <v>647</v>
      </c>
      <c r="D179" s="408"/>
      <c r="E179" s="203">
        <v>40.5</v>
      </c>
      <c r="F179" t="s">
        <v>607</v>
      </c>
      <c r="H179" s="203">
        <f>E179*0.5</f>
        <v>20.25</v>
      </c>
      <c r="J179" s="203">
        <f>H179*F159</f>
        <v>0</v>
      </c>
      <c r="K179" s="123" t="s">
        <v>648</v>
      </c>
    </row>
    <row r="180" spans="1:14" outlineLevel="1" x14ac:dyDescent="0.25">
      <c r="B180" s="219"/>
      <c r="C180" s="408"/>
      <c r="D180" s="408"/>
      <c r="E180" s="203">
        <v>60.75</v>
      </c>
      <c r="F180" t="s">
        <v>608</v>
      </c>
      <c r="H180" s="203">
        <f>E180*0.5</f>
        <v>30.375</v>
      </c>
      <c r="J180" s="203">
        <f>H180*F159</f>
        <v>0</v>
      </c>
      <c r="K180" s="123" t="s">
        <v>648</v>
      </c>
    </row>
    <row r="181" spans="1:14" outlineLevel="1" x14ac:dyDescent="0.25">
      <c r="B181" s="218"/>
      <c r="D181" s="120" t="s">
        <v>619</v>
      </c>
      <c r="E181" s="203">
        <v>21.28</v>
      </c>
      <c r="F181" t="s">
        <v>553</v>
      </c>
      <c r="G181" s="203"/>
      <c r="H181" s="203">
        <f>E181</f>
        <v>21.28</v>
      </c>
      <c r="I181" s="203"/>
      <c r="J181" s="203">
        <f>H181*F164</f>
        <v>0</v>
      </c>
      <c r="K181" s="123" t="s">
        <v>649</v>
      </c>
    </row>
    <row r="182" spans="1:14" outlineLevel="1" x14ac:dyDescent="0.25">
      <c r="B182" s="218"/>
      <c r="E182" s="203"/>
      <c r="G182" s="203"/>
      <c r="H182" s="206">
        <f>SUM(H178:H181)</f>
        <v>72.673333333333332</v>
      </c>
      <c r="I182" s="203"/>
      <c r="J182" s="206">
        <f>SUM(J178:J181)</f>
        <v>0</v>
      </c>
    </row>
    <row r="183" spans="1:14" x14ac:dyDescent="0.25">
      <c r="B183" s="214"/>
      <c r="E183" s="120"/>
      <c r="G183" s="203"/>
      <c r="I183" s="203"/>
    </row>
    <row r="184" spans="1:14" x14ac:dyDescent="0.25">
      <c r="B184" s="218"/>
      <c r="C184" s="218"/>
      <c r="D184" s="218"/>
      <c r="E184" s="220"/>
      <c r="F184" s="218"/>
      <c r="G184" s="221"/>
      <c r="H184" s="217" t="s">
        <v>609</v>
      </c>
      <c r="I184" s="222"/>
      <c r="J184" s="217" t="s">
        <v>610</v>
      </c>
      <c r="K184" s="218"/>
    </row>
    <row r="185" spans="1:14" x14ac:dyDescent="0.25">
      <c r="B185" s="218"/>
      <c r="C185" s="218"/>
      <c r="D185" s="218"/>
      <c r="E185" s="218"/>
      <c r="F185" s="218"/>
      <c r="G185" s="224" t="s">
        <v>650</v>
      </c>
      <c r="H185" s="222">
        <f>H171+H182</f>
        <v>2353.0433333333335</v>
      </c>
      <c r="I185" s="218"/>
      <c r="J185" s="222">
        <f>J171+J182</f>
        <v>0</v>
      </c>
      <c r="K185" s="218"/>
    </row>
    <row r="186" spans="1:14" x14ac:dyDescent="0.25">
      <c r="B186" s="218"/>
      <c r="C186" s="218"/>
      <c r="D186" s="218"/>
      <c r="E186" s="218"/>
      <c r="F186" s="218"/>
      <c r="G186" s="224" t="s">
        <v>651</v>
      </c>
      <c r="H186" s="222">
        <f>H185+H172</f>
        <v>2403.0433333333335</v>
      </c>
      <c r="I186" s="218"/>
      <c r="J186" s="222">
        <f>J185+J172</f>
        <v>0</v>
      </c>
      <c r="K186" s="218"/>
    </row>
    <row r="188" spans="1:14" x14ac:dyDescent="0.25">
      <c r="A188" s="119" t="s">
        <v>479</v>
      </c>
    </row>
    <row r="189" spans="1:14" ht="33.75" customHeight="1" outlineLevel="1" x14ac:dyDescent="0.25">
      <c r="A189" s="119"/>
      <c r="B189" s="407" t="s">
        <v>481</v>
      </c>
      <c r="C189" s="407"/>
      <c r="D189" s="407"/>
      <c r="E189" s="407"/>
      <c r="F189" s="407"/>
      <c r="G189" s="407"/>
      <c r="H189" s="407"/>
      <c r="I189" s="407"/>
      <c r="J189" s="407"/>
      <c r="K189" s="407"/>
      <c r="L189" s="407"/>
      <c r="M189" s="407"/>
      <c r="N189" s="407"/>
    </row>
    <row r="190" spans="1:14" ht="13.5" customHeight="1" outlineLevel="1" x14ac:dyDescent="0.25">
      <c r="A190" s="119"/>
      <c r="B190" s="183"/>
      <c r="C190" s="183"/>
      <c r="D190" s="183"/>
      <c r="E190" s="183"/>
      <c r="F190" s="183"/>
      <c r="G190" s="183"/>
      <c r="H190" s="183"/>
      <c r="I190" s="183"/>
      <c r="J190" s="183"/>
      <c r="K190" s="183"/>
      <c r="L190" s="183"/>
      <c r="M190" s="183"/>
      <c r="N190" s="183"/>
    </row>
    <row r="191" spans="1:14" ht="15" customHeight="1" outlineLevel="1" x14ac:dyDescent="0.25">
      <c r="A191" s="119"/>
      <c r="C191" s="259" t="s">
        <v>620</v>
      </c>
      <c r="D191" s="225">
        <f>Activité_prévisionnelle!F61</f>
        <v>0</v>
      </c>
      <c r="F191" s="407" t="s">
        <v>623</v>
      </c>
      <c r="G191" s="407"/>
      <c r="H191" s="407"/>
      <c r="I191" s="407"/>
      <c r="J191" s="407"/>
      <c r="K191" s="407"/>
      <c r="L191" s="407"/>
      <c r="M191" s="133"/>
    </row>
    <row r="192" spans="1:14" ht="10.5" customHeight="1" outlineLevel="1" x14ac:dyDescent="0.25">
      <c r="A192" s="119"/>
      <c r="B192" s="183"/>
      <c r="C192" s="183"/>
      <c r="D192" s="183"/>
      <c r="E192" s="183"/>
      <c r="F192" s="183"/>
      <c r="G192" s="183"/>
      <c r="H192" s="183"/>
      <c r="I192" s="183"/>
      <c r="J192" s="183"/>
      <c r="K192" s="183"/>
      <c r="L192" s="183"/>
      <c r="M192" s="183"/>
      <c r="N192" s="183"/>
    </row>
    <row r="193" spans="1:11" ht="60" outlineLevel="1" x14ac:dyDescent="0.25">
      <c r="A193" s="119"/>
      <c r="B193" s="223" t="s">
        <v>598</v>
      </c>
      <c r="E193" s="201" t="s">
        <v>603</v>
      </c>
      <c r="F193" s="447" t="s">
        <v>475</v>
      </c>
      <c r="G193" s="447"/>
      <c r="H193" s="201" t="s">
        <v>597</v>
      </c>
      <c r="I193" s="201" t="s">
        <v>602</v>
      </c>
      <c r="J193" s="201" t="s">
        <v>596</v>
      </c>
    </row>
    <row r="194" spans="1:11" outlineLevel="1" x14ac:dyDescent="0.25">
      <c r="B194" s="218"/>
      <c r="E194" s="228">
        <v>1.0416666666666666E-2</v>
      </c>
      <c r="F194" s="449" t="s">
        <v>472</v>
      </c>
      <c r="G194" s="449"/>
      <c r="H194" s="203">
        <f>(E194/H5)*$G$8</f>
        <v>15.556938394523957</v>
      </c>
      <c r="I194" s="215">
        <f>(E194/H5)*$D$191</f>
        <v>0</v>
      </c>
      <c r="J194" s="203">
        <f>H194*$D$191</f>
        <v>0</v>
      </c>
    </row>
    <row r="195" spans="1:11" outlineLevel="1" x14ac:dyDescent="0.25">
      <c r="B195" s="218"/>
      <c r="E195" s="228">
        <v>1.0416666666666666E-2</v>
      </c>
      <c r="F195" s="449" t="s">
        <v>465</v>
      </c>
      <c r="G195" s="449"/>
      <c r="H195" s="203">
        <f>(E195/H5)*G9</f>
        <v>7.8630989421281887</v>
      </c>
      <c r="I195" s="215">
        <f>(E195/H5)*$D$191</f>
        <v>0</v>
      </c>
      <c r="J195" s="203">
        <f t="shared" ref="J195:J196" si="25">H195*$D$191</f>
        <v>0</v>
      </c>
    </row>
    <row r="196" spans="1:11" outlineLevel="1" x14ac:dyDescent="0.25">
      <c r="B196" s="218"/>
      <c r="E196" s="228">
        <v>6.9444444444444441E-3</v>
      </c>
      <c r="F196" s="449" t="s">
        <v>473</v>
      </c>
      <c r="G196" s="449"/>
      <c r="H196" s="203">
        <f>(E196/H5)*G10</f>
        <v>3.9242895664799833</v>
      </c>
      <c r="I196" s="215">
        <f>(E196/H5)*$D$191</f>
        <v>0</v>
      </c>
      <c r="J196" s="203">
        <f t="shared" si="25"/>
        <v>0</v>
      </c>
    </row>
    <row r="197" spans="1:11" outlineLevel="1" x14ac:dyDescent="0.25">
      <c r="B197" s="218"/>
      <c r="H197" s="200">
        <f>SUM(H194:H196)</f>
        <v>27.344326903132131</v>
      </c>
      <c r="I197" s="216">
        <f t="shared" ref="I197:J197" si="26">SUM(I194:I196)</f>
        <v>0</v>
      </c>
      <c r="J197" s="206">
        <f t="shared" si="26"/>
        <v>0</v>
      </c>
    </row>
    <row r="198" spans="1:11" outlineLevel="1" x14ac:dyDescent="0.25">
      <c r="J198" s="200"/>
      <c r="K198" s="200"/>
    </row>
    <row r="199" spans="1:11" outlineLevel="1" x14ac:dyDescent="0.25">
      <c r="B199" s="217" t="s">
        <v>599</v>
      </c>
      <c r="J199" s="200"/>
      <c r="K199" s="200"/>
    </row>
    <row r="200" spans="1:11" outlineLevel="1" x14ac:dyDescent="0.25">
      <c r="B200" s="218"/>
      <c r="C200" s="123" t="s">
        <v>622</v>
      </c>
      <c r="J200" s="200"/>
      <c r="K200" s="200"/>
    </row>
    <row r="201" spans="1:11" ht="9" customHeight="1" outlineLevel="1" x14ac:dyDescent="0.25">
      <c r="B201" s="218"/>
    </row>
    <row r="202" spans="1:11" outlineLevel="1" x14ac:dyDescent="0.25">
      <c r="B202" s="218"/>
      <c r="E202" s="118" t="s">
        <v>558</v>
      </c>
      <c r="F202" s="118"/>
      <c r="H202" s="118" t="s">
        <v>597</v>
      </c>
      <c r="I202" s="118"/>
      <c r="J202" s="118" t="s">
        <v>596</v>
      </c>
    </row>
    <row r="203" spans="1:11" outlineLevel="1" x14ac:dyDescent="0.25">
      <c r="B203" s="218"/>
      <c r="D203" s="120"/>
      <c r="E203" s="203">
        <f>9.22/6</f>
        <v>1.5366666666666668</v>
      </c>
      <c r="F203" t="s">
        <v>576</v>
      </c>
      <c r="H203" s="203">
        <f>E203</f>
        <v>1.5366666666666668</v>
      </c>
      <c r="J203" s="203">
        <f>H203*$D$191</f>
        <v>0</v>
      </c>
    </row>
    <row r="204" spans="1:11" outlineLevel="1" x14ac:dyDescent="0.25">
      <c r="B204" s="219"/>
      <c r="C204" s="132"/>
      <c r="D204" s="132"/>
      <c r="E204" s="203">
        <f>39/6</f>
        <v>6.5</v>
      </c>
      <c r="F204" t="s">
        <v>621</v>
      </c>
      <c r="H204" s="203">
        <f>E204</f>
        <v>6.5</v>
      </c>
      <c r="J204" s="203">
        <f>H204*$D$191</f>
        <v>0</v>
      </c>
    </row>
    <row r="205" spans="1:11" outlineLevel="1" x14ac:dyDescent="0.25">
      <c r="B205" s="218"/>
      <c r="E205" s="203"/>
      <c r="G205" s="203"/>
      <c r="H205" s="206">
        <f>SUM(H203:H204)</f>
        <v>8.0366666666666671</v>
      </c>
      <c r="I205" s="203"/>
      <c r="J205" s="206">
        <f>SUM(J203:J204)</f>
        <v>0</v>
      </c>
    </row>
    <row r="206" spans="1:11" x14ac:dyDescent="0.25">
      <c r="B206" s="214"/>
      <c r="E206" s="120"/>
      <c r="G206" s="203"/>
      <c r="I206" s="203"/>
    </row>
    <row r="207" spans="1:11" x14ac:dyDescent="0.25">
      <c r="B207" s="218"/>
      <c r="C207" s="218"/>
      <c r="D207" s="218"/>
      <c r="E207" s="220"/>
      <c r="F207" s="218"/>
      <c r="G207" s="221"/>
      <c r="H207" s="217" t="s">
        <v>609</v>
      </c>
      <c r="I207" s="222"/>
      <c r="J207" s="217" t="s">
        <v>610</v>
      </c>
      <c r="K207" s="218"/>
    </row>
    <row r="208" spans="1:11" x14ac:dyDescent="0.25">
      <c r="B208" s="218"/>
      <c r="C208" s="218"/>
      <c r="D208" s="218"/>
      <c r="E208" s="218"/>
      <c r="F208" s="218"/>
      <c r="G208" s="224" t="s">
        <v>652</v>
      </c>
      <c r="H208" s="222">
        <f>H197+H205</f>
        <v>35.380993569798797</v>
      </c>
      <c r="I208" s="218"/>
      <c r="J208" s="222">
        <f>J197+J205</f>
        <v>0</v>
      </c>
      <c r="K208" s="218"/>
    </row>
    <row r="209" spans="1:14" x14ac:dyDescent="0.25">
      <c r="H209" s="122"/>
      <c r="K209" s="121"/>
      <c r="L209" s="121"/>
    </row>
    <row r="210" spans="1:14" x14ac:dyDescent="0.25">
      <c r="A210" s="119" t="s">
        <v>483</v>
      </c>
    </row>
    <row r="211" spans="1:14" ht="120" customHeight="1" outlineLevel="1" x14ac:dyDescent="0.25">
      <c r="A211" s="119"/>
      <c r="B211" s="407" t="s">
        <v>484</v>
      </c>
      <c r="C211" s="407"/>
      <c r="D211" s="407"/>
      <c r="E211" s="407"/>
      <c r="F211" s="407"/>
      <c r="G211" s="407"/>
      <c r="H211" s="407"/>
      <c r="I211" s="407"/>
      <c r="J211" s="407"/>
      <c r="K211" s="407"/>
      <c r="L211" s="407"/>
      <c r="M211" s="407"/>
      <c r="N211" s="407"/>
    </row>
    <row r="212" spans="1:14" outlineLevel="1" x14ac:dyDescent="0.25">
      <c r="C212" s="123"/>
      <c r="E212" s="241"/>
      <c r="F212" s="225"/>
      <c r="G212" s="121"/>
    </row>
    <row r="213" spans="1:14" ht="14.25" customHeight="1" outlineLevel="1" x14ac:dyDescent="0.25">
      <c r="C213" s="241" t="s">
        <v>730</v>
      </c>
      <c r="D213" s="225">
        <f>F45+F46</f>
        <v>0</v>
      </c>
      <c r="E213" s="194"/>
      <c r="F213" s="241" t="s">
        <v>731</v>
      </c>
      <c r="G213" s="271">
        <v>0.32600000000000001</v>
      </c>
      <c r="I213" s="241" t="s">
        <v>641</v>
      </c>
      <c r="J213" s="233">
        <f>(D213+D214)*G213*G214</f>
        <v>0</v>
      </c>
    </row>
    <row r="214" spans="1:14" ht="14.25" customHeight="1" outlineLevel="1" x14ac:dyDescent="0.25">
      <c r="C214" s="241" t="s">
        <v>733</v>
      </c>
      <c r="D214" s="225">
        <f>E96</f>
        <v>0</v>
      </c>
      <c r="E214" s="194"/>
      <c r="F214" s="241" t="s">
        <v>732</v>
      </c>
      <c r="G214" s="272">
        <v>0.1</v>
      </c>
    </row>
    <row r="215" spans="1:14" outlineLevel="1" x14ac:dyDescent="0.25">
      <c r="D215" s="129"/>
      <c r="K215" s="121"/>
      <c r="L215" s="121"/>
    </row>
    <row r="216" spans="1:14" ht="30" customHeight="1" outlineLevel="1" x14ac:dyDescent="0.25">
      <c r="A216" s="119"/>
      <c r="B216" s="450" t="s">
        <v>696</v>
      </c>
      <c r="E216" s="204" t="s">
        <v>701</v>
      </c>
      <c r="F216" s="447" t="s">
        <v>475</v>
      </c>
      <c r="G216" s="447"/>
      <c r="H216" s="204" t="s">
        <v>700</v>
      </c>
      <c r="I216" s="204" t="s">
        <v>697</v>
      </c>
      <c r="J216" s="204" t="s">
        <v>602</v>
      </c>
      <c r="K216" s="204" t="s">
        <v>596</v>
      </c>
    </row>
    <row r="217" spans="1:14" ht="15" customHeight="1" outlineLevel="1" x14ac:dyDescent="0.25">
      <c r="B217" s="450"/>
      <c r="C217" s="464" t="s">
        <v>725</v>
      </c>
      <c r="D217" s="464"/>
      <c r="E217" s="228">
        <v>4.1666666666666664E-2</v>
      </c>
      <c r="F217" s="449" t="s">
        <v>472</v>
      </c>
      <c r="G217" s="449"/>
      <c r="H217" s="215">
        <f>(E217/$H$5)*0.2</f>
        <v>1.2445550715619168E-4</v>
      </c>
      <c r="I217" s="249">
        <f>H217*G8</f>
        <v>12.445550715619168</v>
      </c>
      <c r="J217" s="215">
        <f>H217*$J$213</f>
        <v>0</v>
      </c>
      <c r="K217" s="203">
        <f>J217*G8</f>
        <v>0</v>
      </c>
    </row>
    <row r="218" spans="1:14" outlineLevel="1" x14ac:dyDescent="0.25">
      <c r="B218" s="450"/>
      <c r="C218" s="464"/>
      <c r="D218" s="464"/>
      <c r="E218" s="228">
        <v>4.1666666666666664E-2</v>
      </c>
      <c r="F218" s="463" t="s">
        <v>465</v>
      </c>
      <c r="G218" s="463"/>
      <c r="H218" s="215">
        <f>(E218/$H$5)*0.8</f>
        <v>4.9782202862476671E-4</v>
      </c>
      <c r="I218" s="249">
        <f>H218*G9</f>
        <v>25.16191661481021</v>
      </c>
      <c r="J218" s="215">
        <f t="shared" ref="J218:J221" si="27">H218*$J$213</f>
        <v>0</v>
      </c>
      <c r="K218" s="203">
        <f>J218*G9</f>
        <v>0</v>
      </c>
      <c r="M218" s="249"/>
    </row>
    <row r="219" spans="1:14" outlineLevel="1" x14ac:dyDescent="0.25">
      <c r="B219" s="450"/>
      <c r="C219" s="465" t="s">
        <v>726</v>
      </c>
      <c r="D219" s="465"/>
      <c r="E219" s="228">
        <v>1.3888888888888888E-2</v>
      </c>
      <c r="F219" s="463"/>
      <c r="G219" s="463"/>
      <c r="H219" s="215">
        <f>(E219/$H$5)</f>
        <v>2.0742584526031943E-4</v>
      </c>
      <c r="I219" s="249">
        <f>H219*G9</f>
        <v>10.484131922837586</v>
      </c>
      <c r="J219" s="215">
        <f t="shared" si="27"/>
        <v>0</v>
      </c>
      <c r="K219" s="203">
        <f>J219*G9</f>
        <v>0</v>
      </c>
      <c r="M219" s="249"/>
    </row>
    <row r="220" spans="1:14" outlineLevel="1" x14ac:dyDescent="0.25">
      <c r="B220" s="450"/>
      <c r="C220" s="465" t="s">
        <v>728</v>
      </c>
      <c r="D220" s="465" t="s">
        <v>727</v>
      </c>
      <c r="E220" s="270">
        <v>1.0416666666666666E-2</v>
      </c>
      <c r="F220" s="463"/>
      <c r="G220" s="463"/>
      <c r="H220" s="215">
        <f>(E220/$H$5)*5</f>
        <v>7.7784691972619788E-4</v>
      </c>
      <c r="I220" s="249">
        <f>H220*G9</f>
        <v>39.315494710640948</v>
      </c>
      <c r="J220" s="215">
        <f t="shared" si="27"/>
        <v>0</v>
      </c>
      <c r="K220" s="203">
        <f>J220*G9</f>
        <v>0</v>
      </c>
    </row>
    <row r="221" spans="1:14" outlineLevel="1" x14ac:dyDescent="0.25">
      <c r="B221" s="253"/>
      <c r="C221" s="465" t="s">
        <v>729</v>
      </c>
      <c r="D221" s="465"/>
      <c r="E221" s="228">
        <v>6.9444444444444441E-3</v>
      </c>
      <c r="F221" s="262" t="s">
        <v>473</v>
      </c>
      <c r="G221" s="262"/>
      <c r="H221" s="215">
        <f>(E221/$H$5)*7</f>
        <v>7.2599045841111802E-4</v>
      </c>
      <c r="I221" s="249">
        <f>H221*G10</f>
        <v>27.470026965359885</v>
      </c>
      <c r="J221" s="215">
        <f t="shared" si="27"/>
        <v>0</v>
      </c>
      <c r="K221" s="203">
        <f>J221*G10</f>
        <v>0</v>
      </c>
    </row>
    <row r="222" spans="1:14" outlineLevel="1" x14ac:dyDescent="0.25">
      <c r="B222" s="253"/>
      <c r="G222" s="216">
        <f>SUM(G217:G221)</f>
        <v>0</v>
      </c>
      <c r="H222" s="216">
        <f>SUM(H217:H221)</f>
        <v>2.3335407591785935E-3</v>
      </c>
      <c r="I222" s="206">
        <f>SUM(I217:I221)</f>
        <v>114.87712092926779</v>
      </c>
      <c r="J222" s="216">
        <f>SUM(J217:J221)</f>
        <v>0</v>
      </c>
      <c r="K222" s="206">
        <f>SUM(K217:K221)</f>
        <v>0</v>
      </c>
    </row>
    <row r="223" spans="1:14" x14ac:dyDescent="0.25">
      <c r="B223" s="254"/>
      <c r="G223" s="216"/>
      <c r="H223" s="216"/>
      <c r="I223" s="206"/>
      <c r="J223" s="206"/>
      <c r="K223" s="216"/>
      <c r="L223" s="206"/>
    </row>
    <row r="224" spans="1:14" x14ac:dyDescent="0.25">
      <c r="B224" s="218"/>
      <c r="C224" s="218"/>
      <c r="D224" s="218"/>
      <c r="E224" s="220"/>
      <c r="F224" s="218"/>
      <c r="G224" s="221"/>
      <c r="H224" s="218"/>
      <c r="I224" s="217" t="s">
        <v>609</v>
      </c>
      <c r="J224" s="222"/>
      <c r="K224" s="217" t="s">
        <v>610</v>
      </c>
      <c r="L224" s="218"/>
    </row>
    <row r="225" spans="1:14" x14ac:dyDescent="0.25">
      <c r="B225" s="218"/>
      <c r="C225" s="218"/>
      <c r="D225" s="218"/>
      <c r="E225" s="218"/>
      <c r="F225" s="218"/>
      <c r="G225" s="224" t="s">
        <v>738</v>
      </c>
      <c r="H225" s="218"/>
      <c r="I225" s="222">
        <f>I222</f>
        <v>114.87712092926779</v>
      </c>
      <c r="J225" s="218"/>
      <c r="K225" s="222">
        <f>K222</f>
        <v>0</v>
      </c>
      <c r="L225" s="218"/>
    </row>
    <row r="226" spans="1:14" x14ac:dyDescent="0.25">
      <c r="H226" s="122"/>
      <c r="K226" s="121"/>
      <c r="L226" s="121"/>
    </row>
    <row r="227" spans="1:14" x14ac:dyDescent="0.25">
      <c r="A227" s="119" t="s">
        <v>485</v>
      </c>
    </row>
    <row r="228" spans="1:14" ht="97.5" customHeight="1" outlineLevel="1" x14ac:dyDescent="0.25">
      <c r="A228" s="119"/>
      <c r="B228" s="407" t="s">
        <v>624</v>
      </c>
      <c r="C228" s="407"/>
      <c r="D228" s="407"/>
      <c r="E228" s="407"/>
      <c r="F228" s="407"/>
      <c r="G228" s="407"/>
      <c r="H228" s="407"/>
      <c r="I228" s="407"/>
      <c r="J228" s="407"/>
      <c r="K228" s="407"/>
      <c r="L228" s="407"/>
      <c r="M228" s="407"/>
      <c r="N228" s="407"/>
    </row>
    <row r="229" spans="1:14" ht="30" outlineLevel="1" x14ac:dyDescent="0.25">
      <c r="A229" s="119"/>
      <c r="B229" s="121"/>
      <c r="C229" s="121"/>
      <c r="D229" s="121"/>
      <c r="E229" s="230" t="s">
        <v>626</v>
      </c>
      <c r="K229" s="121"/>
      <c r="L229" s="121"/>
    </row>
    <row r="230" spans="1:14" outlineLevel="1" x14ac:dyDescent="0.25">
      <c r="C230" s="120" t="s">
        <v>486</v>
      </c>
      <c r="D230" s="229">
        <f>Activité_prévisionnelle!B29+Activité_prévisionnelle!B31+Activité_prévisionnelle!B33</f>
        <v>0</v>
      </c>
      <c r="E230" s="232">
        <f>D230*(10/100)</f>
        <v>0</v>
      </c>
      <c r="F230" s="226" t="s">
        <v>627</v>
      </c>
      <c r="K230" s="121"/>
      <c r="L230" s="121"/>
    </row>
    <row r="231" spans="1:14" outlineLevel="1" x14ac:dyDescent="0.25">
      <c r="C231" s="120" t="s">
        <v>487</v>
      </c>
      <c r="D231" s="225">
        <f>E96+J44</f>
        <v>0</v>
      </c>
      <c r="E231" s="232">
        <f>D231*(40/100)</f>
        <v>0</v>
      </c>
      <c r="F231" s="226" t="s">
        <v>628</v>
      </c>
      <c r="K231" s="121"/>
      <c r="L231" s="121"/>
    </row>
    <row r="232" spans="1:14" outlineLevel="1" x14ac:dyDescent="0.25">
      <c r="E232" s="233">
        <f>SUM(E230:E231)</f>
        <v>0</v>
      </c>
      <c r="F232" s="226" t="s">
        <v>625</v>
      </c>
      <c r="K232" s="121"/>
      <c r="L232" s="121"/>
    </row>
    <row r="233" spans="1:14" outlineLevel="1" x14ac:dyDescent="0.25">
      <c r="D233" s="129"/>
      <c r="K233" s="121"/>
      <c r="L233" s="121"/>
    </row>
    <row r="234" spans="1:14" ht="60" outlineLevel="1" x14ac:dyDescent="0.25">
      <c r="A234" s="119"/>
      <c r="B234" s="223" t="s">
        <v>598</v>
      </c>
      <c r="E234" s="204" t="s">
        <v>603</v>
      </c>
      <c r="F234" s="447" t="s">
        <v>475</v>
      </c>
      <c r="G234" s="447"/>
      <c r="H234" s="204" t="s">
        <v>597</v>
      </c>
      <c r="I234" s="204" t="s">
        <v>602</v>
      </c>
      <c r="J234" s="204" t="s">
        <v>596</v>
      </c>
    </row>
    <row r="235" spans="1:14" outlineLevel="1" x14ac:dyDescent="0.25">
      <c r="B235" s="218"/>
      <c r="E235" s="228">
        <v>6.9444444444444441E-3</v>
      </c>
      <c r="F235" s="449" t="s">
        <v>472</v>
      </c>
      <c r="G235" s="449"/>
      <c r="H235" s="199">
        <f>(E235/H5)*$G$8</f>
        <v>10.371292263015972</v>
      </c>
      <c r="I235" s="215">
        <f>(E235/H5)*E232</f>
        <v>0</v>
      </c>
      <c r="J235" s="203">
        <f>H235*E232</f>
        <v>0</v>
      </c>
    </row>
    <row r="236" spans="1:14" outlineLevel="1" x14ac:dyDescent="0.25">
      <c r="B236" s="218"/>
      <c r="E236" s="228">
        <v>6.9444444444444441E-3</v>
      </c>
      <c r="F236" s="449" t="s">
        <v>465</v>
      </c>
      <c r="G236" s="449"/>
      <c r="H236" s="199">
        <f>(E236/H5)*G9</f>
        <v>5.2420659614187928</v>
      </c>
      <c r="I236" s="215">
        <f>(E236/H5)*E232</f>
        <v>0</v>
      </c>
      <c r="J236" s="203">
        <f>H236*E232</f>
        <v>0</v>
      </c>
    </row>
    <row r="237" spans="1:14" outlineLevel="1" x14ac:dyDescent="0.25">
      <c r="B237" s="218"/>
      <c r="H237" s="200">
        <f>SUM(H235:H236)</f>
        <v>15.613358224434766</v>
      </c>
      <c r="I237" s="216">
        <f>SUM(I235:I236)</f>
        <v>0</v>
      </c>
      <c r="J237" s="206">
        <f>SUM(J235:J236)</f>
        <v>0</v>
      </c>
    </row>
    <row r="238" spans="1:14" outlineLevel="1" x14ac:dyDescent="0.25">
      <c r="D238" s="129"/>
      <c r="K238" s="121"/>
      <c r="L238" s="121"/>
    </row>
    <row r="239" spans="1:14" outlineLevel="1" x14ac:dyDescent="0.25">
      <c r="D239" s="129"/>
      <c r="K239" s="121"/>
      <c r="L239" s="121"/>
    </row>
    <row r="240" spans="1:14" outlineLevel="1" x14ac:dyDescent="0.25">
      <c r="B240" s="217" t="s">
        <v>599</v>
      </c>
      <c r="D240" s="129"/>
      <c r="I240" s="118"/>
    </row>
    <row r="241" spans="2:9" outlineLevel="1" x14ac:dyDescent="0.25">
      <c r="B241" s="217"/>
      <c r="C241" s="123" t="s">
        <v>633</v>
      </c>
      <c r="D241" s="129"/>
      <c r="I241" s="118"/>
    </row>
    <row r="242" spans="2:9" outlineLevel="1" x14ac:dyDescent="0.25">
      <c r="B242" s="217"/>
      <c r="C242" s="123"/>
      <c r="D242" s="129"/>
      <c r="I242" s="118"/>
    </row>
    <row r="243" spans="2:9" ht="33.75" customHeight="1" outlineLevel="1" x14ac:dyDescent="0.25">
      <c r="B243" s="217"/>
      <c r="E243" s="484" t="s">
        <v>564</v>
      </c>
      <c r="F243" s="484"/>
      <c r="G243" s="483" t="s">
        <v>565</v>
      </c>
      <c r="H243" s="483"/>
      <c r="I243" s="118"/>
    </row>
    <row r="244" spans="2:9" outlineLevel="1" x14ac:dyDescent="0.25">
      <c r="B244" s="218"/>
      <c r="D244" s="129"/>
      <c r="E244" s="237" t="s">
        <v>558</v>
      </c>
      <c r="F244" s="461" t="s">
        <v>567</v>
      </c>
      <c r="G244" s="461"/>
      <c r="H244" s="237" t="s">
        <v>558</v>
      </c>
      <c r="I244" s="118"/>
    </row>
    <row r="245" spans="2:9" outlineLevel="1" x14ac:dyDescent="0.25">
      <c r="B245" s="218"/>
      <c r="D245" s="129"/>
      <c r="E245" s="238">
        <v>0.54</v>
      </c>
      <c r="F245" s="459" t="s">
        <v>547</v>
      </c>
      <c r="G245" s="459"/>
      <c r="H245" s="238">
        <v>0.54</v>
      </c>
      <c r="I245" s="118"/>
    </row>
    <row r="246" spans="2:9" outlineLevel="1" x14ac:dyDescent="0.25">
      <c r="B246" s="218"/>
      <c r="D246" s="129"/>
      <c r="E246" s="239">
        <v>1.35</v>
      </c>
      <c r="F246" s="460" t="s">
        <v>548</v>
      </c>
      <c r="G246" s="460"/>
      <c r="H246" s="239">
        <v>1.35</v>
      </c>
      <c r="I246" s="118"/>
    </row>
    <row r="247" spans="2:9" outlineLevel="1" x14ac:dyDescent="0.25">
      <c r="B247" s="218"/>
      <c r="D247" s="129"/>
      <c r="E247" s="239">
        <v>11.6</v>
      </c>
      <c r="F247" s="460" t="s">
        <v>549</v>
      </c>
      <c r="G247" s="460"/>
      <c r="H247" s="239">
        <v>11.6</v>
      </c>
      <c r="I247" s="118"/>
    </row>
    <row r="248" spans="2:9" ht="15" customHeight="1" outlineLevel="1" x14ac:dyDescent="0.25">
      <c r="B248" s="219"/>
      <c r="D248" s="129"/>
      <c r="E248" s="239">
        <v>1.89</v>
      </c>
      <c r="F248" s="240" t="s">
        <v>533</v>
      </c>
      <c r="G248" s="458" t="s">
        <v>630</v>
      </c>
      <c r="H248" s="462">
        <v>0</v>
      </c>
      <c r="I248" s="118"/>
    </row>
    <row r="249" spans="2:9" outlineLevel="1" x14ac:dyDescent="0.25">
      <c r="B249" s="218"/>
      <c r="D249" s="129"/>
      <c r="E249" s="239">
        <v>0</v>
      </c>
      <c r="F249" s="240" t="s">
        <v>534</v>
      </c>
      <c r="G249" s="458"/>
      <c r="H249" s="462"/>
      <c r="I249" s="118"/>
    </row>
    <row r="250" spans="2:9" outlineLevel="1" x14ac:dyDescent="0.25">
      <c r="B250" s="218"/>
      <c r="D250" s="129"/>
      <c r="E250" s="239">
        <v>2.7</v>
      </c>
      <c r="F250" s="240" t="s">
        <v>535</v>
      </c>
      <c r="G250" s="458"/>
      <c r="H250" s="462"/>
      <c r="I250" s="118"/>
    </row>
    <row r="251" spans="2:9" outlineLevel="1" x14ac:dyDescent="0.25">
      <c r="B251" s="218"/>
      <c r="D251" s="129"/>
      <c r="E251" s="239">
        <v>2.16</v>
      </c>
      <c r="F251" s="240" t="s">
        <v>536</v>
      </c>
      <c r="G251" s="458"/>
      <c r="H251" s="462"/>
      <c r="I251" s="118"/>
    </row>
    <row r="252" spans="2:9" outlineLevel="1" x14ac:dyDescent="0.25">
      <c r="B252" s="218"/>
      <c r="D252" s="129"/>
      <c r="E252" s="239">
        <v>6.75</v>
      </c>
      <c r="F252" s="240" t="s">
        <v>537</v>
      </c>
      <c r="G252" s="458"/>
      <c r="H252" s="462"/>
      <c r="I252" s="118"/>
    </row>
    <row r="253" spans="2:9" outlineLevel="1" x14ac:dyDescent="0.25">
      <c r="B253" s="218"/>
      <c r="D253" s="129"/>
      <c r="E253" s="239">
        <v>1.62</v>
      </c>
      <c r="F253" s="240" t="s">
        <v>542</v>
      </c>
      <c r="G253" s="458"/>
      <c r="H253" s="462"/>
      <c r="I253" s="118"/>
    </row>
    <row r="254" spans="2:9" outlineLevel="1" x14ac:dyDescent="0.25">
      <c r="B254" s="218"/>
      <c r="D254" s="129"/>
      <c r="E254" s="239">
        <v>12.15</v>
      </c>
      <c r="F254" s="240" t="s">
        <v>538</v>
      </c>
      <c r="G254" s="458"/>
      <c r="H254" s="462"/>
      <c r="I254" s="118"/>
    </row>
    <row r="255" spans="2:9" outlineLevel="1" x14ac:dyDescent="0.25">
      <c r="B255" s="218"/>
      <c r="D255" s="129"/>
      <c r="E255" s="239">
        <v>40.5</v>
      </c>
      <c r="F255" s="240" t="s">
        <v>539</v>
      </c>
      <c r="G255" s="458"/>
      <c r="H255" s="462"/>
      <c r="I255" s="118"/>
    </row>
    <row r="256" spans="2:9" outlineLevel="1" x14ac:dyDescent="0.25">
      <c r="B256" s="218"/>
      <c r="D256" s="129"/>
      <c r="E256" s="239">
        <v>12.96</v>
      </c>
      <c r="F256" s="240" t="s">
        <v>540</v>
      </c>
      <c r="G256" s="458"/>
      <c r="H256" s="462"/>
      <c r="I256" s="118"/>
    </row>
    <row r="257" spans="1:12" outlineLevel="1" x14ac:dyDescent="0.25">
      <c r="B257" s="218"/>
      <c r="D257" s="213" t="s">
        <v>597</v>
      </c>
      <c r="E257" s="486">
        <f>SUM(E245:E256)</f>
        <v>94.22</v>
      </c>
      <c r="F257" s="486"/>
      <c r="G257" s="486">
        <f>SUM(H245:H256)</f>
        <v>13.49</v>
      </c>
      <c r="H257" s="486"/>
      <c r="I257" s="118"/>
      <c r="J257" s="236" t="s">
        <v>632</v>
      </c>
    </row>
    <row r="258" spans="1:12" outlineLevel="1" x14ac:dyDescent="0.25">
      <c r="B258" s="218"/>
      <c r="D258" s="213" t="s">
        <v>610</v>
      </c>
      <c r="E258" s="485">
        <f>E257*E230</f>
        <v>0</v>
      </c>
      <c r="F258" s="485"/>
      <c r="G258" s="485">
        <f>G257*E231</f>
        <v>0</v>
      </c>
      <c r="H258" s="485"/>
      <c r="I258" s="118"/>
      <c r="J258" s="235">
        <f>E258+G258</f>
        <v>0</v>
      </c>
    </row>
    <row r="259" spans="1:12" x14ac:dyDescent="0.25">
      <c r="D259" s="129"/>
      <c r="I259" s="118"/>
    </row>
    <row r="260" spans="1:12" x14ac:dyDescent="0.25">
      <c r="B260" s="218"/>
      <c r="C260" s="218"/>
      <c r="D260" s="218"/>
      <c r="E260" s="220"/>
      <c r="F260" s="218"/>
      <c r="G260" s="221"/>
      <c r="H260" s="218"/>
      <c r="I260" s="221"/>
      <c r="J260" s="217" t="s">
        <v>610</v>
      </c>
      <c r="K260" s="218"/>
    </row>
    <row r="261" spans="1:12" ht="33" customHeight="1" x14ac:dyDescent="0.25">
      <c r="B261" s="448" t="s">
        <v>631</v>
      </c>
      <c r="C261" s="448"/>
      <c r="D261" s="448"/>
      <c r="E261" s="448"/>
      <c r="F261" s="448"/>
      <c r="G261" s="448"/>
      <c r="H261" s="234"/>
      <c r="I261" s="219"/>
      <c r="J261" s="234">
        <f>E258+G258+J237</f>
        <v>0</v>
      </c>
      <c r="K261" s="219"/>
    </row>
    <row r="262" spans="1:12" x14ac:dyDescent="0.25">
      <c r="H262" s="122"/>
      <c r="K262" s="121"/>
      <c r="L262" s="121"/>
    </row>
    <row r="263" spans="1:12" x14ac:dyDescent="0.25">
      <c r="D263" s="129"/>
    </row>
    <row r="264" spans="1:12" x14ac:dyDescent="0.25">
      <c r="A264" s="119" t="s">
        <v>493</v>
      </c>
      <c r="D264" s="123"/>
    </row>
    <row r="265" spans="1:12" x14ac:dyDescent="0.25">
      <c r="B265" s="123" t="s">
        <v>775</v>
      </c>
      <c r="D265" s="123"/>
      <c r="K265" s="338">
        <f>K279</f>
        <v>0</v>
      </c>
    </row>
    <row r="266" spans="1:12" x14ac:dyDescent="0.25">
      <c r="B266" s="123" t="s">
        <v>776</v>
      </c>
      <c r="D266" s="123"/>
      <c r="K266" s="338">
        <f>0.1*(K275+K276+K277+K278)</f>
        <v>0</v>
      </c>
    </row>
    <row r="267" spans="1:12" x14ac:dyDescent="0.25">
      <c r="B267" s="123"/>
      <c r="D267" s="123"/>
      <c r="K267" s="222">
        <f>K265+K266</f>
        <v>0</v>
      </c>
    </row>
    <row r="268" spans="1:12" x14ac:dyDescent="0.25">
      <c r="B268" s="123"/>
      <c r="D268" s="123"/>
    </row>
    <row r="269" spans="1:12" x14ac:dyDescent="0.25">
      <c r="A269" s="119" t="s">
        <v>739</v>
      </c>
      <c r="D269" s="123"/>
    </row>
    <row r="270" spans="1:12" x14ac:dyDescent="0.25">
      <c r="B270" s="123" t="s">
        <v>492</v>
      </c>
      <c r="D270" s="123"/>
      <c r="K270" s="222">
        <f>0.04*(K275+K276+K277+K278)</f>
        <v>0</v>
      </c>
    </row>
    <row r="271" spans="1:12" x14ac:dyDescent="0.25">
      <c r="B271" s="123"/>
      <c r="D271" s="123"/>
    </row>
    <row r="272" spans="1:12" x14ac:dyDescent="0.25">
      <c r="A272" s="119" t="s">
        <v>496</v>
      </c>
      <c r="D272" s="123"/>
      <c r="K272" s="121"/>
      <c r="L272" s="121"/>
    </row>
    <row r="273" spans="1:12" x14ac:dyDescent="0.25">
      <c r="A273" s="119"/>
      <c r="D273" s="123"/>
      <c r="K273" s="121"/>
      <c r="L273" s="121"/>
    </row>
    <row r="274" spans="1:12" x14ac:dyDescent="0.25">
      <c r="D274" s="473"/>
      <c r="E274" s="474"/>
      <c r="F274" s="474"/>
      <c r="G274" s="474"/>
      <c r="H274" s="339" t="s">
        <v>72</v>
      </c>
      <c r="I274" s="340" t="s">
        <v>475</v>
      </c>
      <c r="J274" s="341" t="s">
        <v>734</v>
      </c>
      <c r="K274" s="342" t="s">
        <v>488</v>
      </c>
      <c r="L274" s="121"/>
    </row>
    <row r="275" spans="1:12" x14ac:dyDescent="0.25">
      <c r="D275" s="475" t="s">
        <v>495</v>
      </c>
      <c r="E275" s="476"/>
      <c r="F275" s="476"/>
      <c r="G275" s="476"/>
      <c r="H275" s="343">
        <f>I21+K63+J114+I168+I194+J217+I235</f>
        <v>0</v>
      </c>
      <c r="I275" s="344" t="s">
        <v>472</v>
      </c>
      <c r="J275" s="345">
        <v>100000</v>
      </c>
      <c r="K275" s="346">
        <f>H275*J275</f>
        <v>0</v>
      </c>
      <c r="L275" s="121"/>
    </row>
    <row r="276" spans="1:12" x14ac:dyDescent="0.25">
      <c r="D276" s="477"/>
      <c r="E276" s="478"/>
      <c r="F276" s="478"/>
      <c r="G276" s="478"/>
      <c r="H276" s="347">
        <f>I22+K64+J115+I169+I195+(SUM(J218:J220))+I236</f>
        <v>0</v>
      </c>
      <c r="I276" s="348" t="s">
        <v>465</v>
      </c>
      <c r="J276" s="349">
        <v>50544</v>
      </c>
      <c r="K276" s="350">
        <f t="shared" ref="K276:K279" si="28">H276*J276</f>
        <v>0</v>
      </c>
      <c r="L276" s="121"/>
    </row>
    <row r="277" spans="1:12" x14ac:dyDescent="0.25">
      <c r="D277" s="477"/>
      <c r="E277" s="478"/>
      <c r="F277" s="478"/>
      <c r="G277" s="478"/>
      <c r="H277" s="351">
        <f>I23+K65+J116+I170+I196+J221</f>
        <v>0</v>
      </c>
      <c r="I277" s="352" t="s">
        <v>473</v>
      </c>
      <c r="J277" s="353">
        <v>37838</v>
      </c>
      <c r="K277" s="354">
        <f t="shared" si="28"/>
        <v>0</v>
      </c>
      <c r="L277" s="121"/>
    </row>
    <row r="278" spans="1:12" x14ac:dyDescent="0.25">
      <c r="D278" s="477"/>
      <c r="E278" s="478"/>
      <c r="F278" s="478"/>
      <c r="G278" s="478"/>
      <c r="H278" s="347">
        <f>I24+K66+J117</f>
        <v>0</v>
      </c>
      <c r="I278" s="348" t="s">
        <v>474</v>
      </c>
      <c r="J278" s="349">
        <v>46222</v>
      </c>
      <c r="K278" s="354">
        <f t="shared" si="28"/>
        <v>0</v>
      </c>
      <c r="L278" s="121"/>
    </row>
    <row r="279" spans="1:12" x14ac:dyDescent="0.25">
      <c r="D279" s="479" t="s">
        <v>489</v>
      </c>
      <c r="E279" s="480"/>
      <c r="F279" s="480"/>
      <c r="G279" s="480"/>
      <c r="H279" s="351">
        <f>H276*0.1</f>
        <v>0</v>
      </c>
      <c r="I279" s="352" t="s">
        <v>491</v>
      </c>
      <c r="J279" s="353">
        <v>85000</v>
      </c>
      <c r="K279" s="354">
        <f t="shared" si="28"/>
        <v>0</v>
      </c>
      <c r="L279" s="121"/>
    </row>
    <row r="280" spans="1:12" x14ac:dyDescent="0.25">
      <c r="D280" s="355"/>
      <c r="E280" s="356"/>
      <c r="F280" s="356"/>
      <c r="G280" s="356"/>
      <c r="H280" s="347"/>
      <c r="I280" s="357"/>
      <c r="J280" s="358" t="s">
        <v>777</v>
      </c>
      <c r="K280" s="359">
        <f>0.1*SUM(K275:K278)</f>
        <v>0</v>
      </c>
      <c r="L280" s="121"/>
    </row>
    <row r="281" spans="1:12" x14ac:dyDescent="0.25">
      <c r="D281" s="481" t="s">
        <v>495</v>
      </c>
      <c r="E281" s="482"/>
      <c r="F281" s="482"/>
      <c r="G281" s="482"/>
      <c r="H281" s="482"/>
      <c r="I281" s="482"/>
      <c r="J281" s="482"/>
      <c r="K281" s="360">
        <f>SUM(K275:K280)</f>
        <v>0</v>
      </c>
      <c r="L281" s="121"/>
    </row>
    <row r="282" spans="1:12" x14ac:dyDescent="0.25">
      <c r="B282" s="123"/>
      <c r="H282" s="124"/>
      <c r="K282" s="121"/>
      <c r="L282" s="121"/>
    </row>
  </sheetData>
  <sheetProtection algorithmName="SHA-512" hashValue="/X60xP5VsjT1YpkNN+PP/5Dji5qXwk2Gw6I8b6fwFzqixACZvm3ojWeeyDl3yA+1+xW3QXdczh6WE47b+IHp+w==" saltValue="qy5w0TUO6W+jJVnyy4q8QQ==" spinCount="100000" sheet="1" objects="1" scenarios="1"/>
  <mergeCells count="105">
    <mergeCell ref="B63:B66"/>
    <mergeCell ref="H67:I67"/>
    <mergeCell ref="B70:B87"/>
    <mergeCell ref="C72:D78"/>
    <mergeCell ref="B90:G90"/>
    <mergeCell ref="D274:G274"/>
    <mergeCell ref="D275:G278"/>
    <mergeCell ref="D279:G279"/>
    <mergeCell ref="D281:J281"/>
    <mergeCell ref="F234:G234"/>
    <mergeCell ref="F235:G235"/>
    <mergeCell ref="F236:G236"/>
    <mergeCell ref="G243:H243"/>
    <mergeCell ref="E243:F243"/>
    <mergeCell ref="B261:G261"/>
    <mergeCell ref="E258:F258"/>
    <mergeCell ref="G258:H258"/>
    <mergeCell ref="H118:I118"/>
    <mergeCell ref="B122:B149"/>
    <mergeCell ref="C124:D132"/>
    <mergeCell ref="C133:D133"/>
    <mergeCell ref="F108:G108"/>
    <mergeCell ref="E257:F257"/>
    <mergeCell ref="G257:H257"/>
    <mergeCell ref="A1:O1"/>
    <mergeCell ref="A2:O2"/>
    <mergeCell ref="B15:N15"/>
    <mergeCell ref="B43:N43"/>
    <mergeCell ref="B93:N93"/>
    <mergeCell ref="B55:B60"/>
    <mergeCell ref="B48:B52"/>
    <mergeCell ref="F48:G48"/>
    <mergeCell ref="F49:G49"/>
    <mergeCell ref="F50:G50"/>
    <mergeCell ref="B4:N4"/>
    <mergeCell ref="F20:G20"/>
    <mergeCell ref="F21:G21"/>
    <mergeCell ref="F22:G22"/>
    <mergeCell ref="F23:G23"/>
    <mergeCell ref="F24:G24"/>
    <mergeCell ref="F17:L17"/>
    <mergeCell ref="B20:B25"/>
    <mergeCell ref="C33:D34"/>
    <mergeCell ref="F26:G26"/>
    <mergeCell ref="F68:G68"/>
    <mergeCell ref="K55:K56"/>
    <mergeCell ref="L55:N55"/>
    <mergeCell ref="C79:D81"/>
    <mergeCell ref="B114:B117"/>
    <mergeCell ref="G248:G256"/>
    <mergeCell ref="F245:G245"/>
    <mergeCell ref="F246:G246"/>
    <mergeCell ref="F247:G247"/>
    <mergeCell ref="F244:G244"/>
    <mergeCell ref="H248:H256"/>
    <mergeCell ref="B228:N228"/>
    <mergeCell ref="C179:D180"/>
    <mergeCell ref="B216:B220"/>
    <mergeCell ref="F216:G216"/>
    <mergeCell ref="F217:G217"/>
    <mergeCell ref="F218:G220"/>
    <mergeCell ref="B189:N189"/>
    <mergeCell ref="B211:N211"/>
    <mergeCell ref="F191:L191"/>
    <mergeCell ref="F193:G193"/>
    <mergeCell ref="C217:D218"/>
    <mergeCell ref="C219:D219"/>
    <mergeCell ref="C220:D220"/>
    <mergeCell ref="C221:D221"/>
    <mergeCell ref="F196:G196"/>
    <mergeCell ref="F169:G169"/>
    <mergeCell ref="F170:G170"/>
    <mergeCell ref="F159:F161"/>
    <mergeCell ref="G159:G161"/>
    <mergeCell ref="G162:G163"/>
    <mergeCell ref="F162:F163"/>
    <mergeCell ref="F105:G105"/>
    <mergeCell ref="F106:G106"/>
    <mergeCell ref="F107:G107"/>
    <mergeCell ref="F116:G116"/>
    <mergeCell ref="F117:G117"/>
    <mergeCell ref="E55:E56"/>
    <mergeCell ref="F55:F56"/>
    <mergeCell ref="G55:H55"/>
    <mergeCell ref="I55:J55"/>
    <mergeCell ref="B152:G152"/>
    <mergeCell ref="F101:G101"/>
    <mergeCell ref="B156:N156"/>
    <mergeCell ref="F194:G194"/>
    <mergeCell ref="F195:G195"/>
    <mergeCell ref="B153:G153"/>
    <mergeCell ref="F110:G110"/>
    <mergeCell ref="F111:G111"/>
    <mergeCell ref="B105:B112"/>
    <mergeCell ref="F109:G109"/>
    <mergeCell ref="H110:I110"/>
    <mergeCell ref="H111:I111"/>
    <mergeCell ref="H112:I112"/>
    <mergeCell ref="B98:B102"/>
    <mergeCell ref="F98:G98"/>
    <mergeCell ref="F99:G99"/>
    <mergeCell ref="F100:G100"/>
    <mergeCell ref="B167:B171"/>
    <mergeCell ref="F167:G167"/>
    <mergeCell ref="F168:G168"/>
  </mergeCells>
  <printOptions horizontalCentered="1"/>
  <pageMargins left="0.23622047244094491" right="0.23622047244094491" top="0.74803149606299213" bottom="0.74803149606299213" header="0.31496062992125984" footer="0.31496062992125984"/>
  <pageSetup paperSize="9" scale="68" orientation="landscape" r:id="rId1"/>
  <rowBreaks count="8" manualBreakCount="8">
    <brk id="26" max="14" man="1"/>
    <brk id="54" max="14" man="1"/>
    <brk id="88" max="14" man="1"/>
    <brk id="104" max="14" man="1"/>
    <brk id="149" max="14" man="1"/>
    <brk id="187" max="14" man="1"/>
    <brk id="215" max="14" man="1"/>
    <brk id="239"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showGridLines="0" zoomScaleNormal="100" zoomScaleSheetLayoutView="110" workbookViewId="0">
      <selection sqref="A1:O1"/>
    </sheetView>
  </sheetViews>
  <sheetFormatPr baseColWidth="10" defaultRowHeight="15" x14ac:dyDescent="0.25"/>
  <cols>
    <col min="5" max="5" width="15.140625" customWidth="1"/>
    <col min="7" max="7" width="17.28515625" customWidth="1"/>
    <col min="8" max="8" width="6.5703125" bestFit="1" customWidth="1"/>
    <col min="9" max="9" width="23.7109375" customWidth="1"/>
    <col min="10" max="10" width="24.85546875" customWidth="1"/>
    <col min="11" max="11" width="13.140625" customWidth="1"/>
  </cols>
  <sheetData>
    <row r="1" spans="1:15" ht="30" x14ac:dyDescent="0.25">
      <c r="A1" s="466" t="s">
        <v>470</v>
      </c>
      <c r="B1" s="467"/>
      <c r="C1" s="467"/>
      <c r="D1" s="467"/>
      <c r="E1" s="467"/>
      <c r="F1" s="467"/>
      <c r="G1" s="467"/>
      <c r="H1" s="467"/>
      <c r="I1" s="467"/>
      <c r="J1" s="467"/>
      <c r="K1" s="467"/>
      <c r="L1" s="467"/>
      <c r="M1" s="467"/>
      <c r="N1" s="467"/>
      <c r="O1" s="468"/>
    </row>
    <row r="2" spans="1:15" x14ac:dyDescent="0.25">
      <c r="A2" s="469"/>
      <c r="B2" s="470"/>
      <c r="C2" s="470"/>
      <c r="D2" s="470"/>
      <c r="E2" s="470"/>
      <c r="F2" s="470"/>
      <c r="G2" s="470"/>
      <c r="H2" s="470"/>
      <c r="I2" s="470"/>
      <c r="J2" s="470"/>
      <c r="K2" s="470"/>
      <c r="L2" s="470"/>
      <c r="M2" s="470"/>
      <c r="N2" s="470"/>
      <c r="O2" s="471"/>
    </row>
    <row r="4" spans="1:15" x14ac:dyDescent="0.25">
      <c r="B4" s="123" t="s">
        <v>490</v>
      </c>
    </row>
    <row r="5" spans="1:15" x14ac:dyDescent="0.25">
      <c r="B5" s="123"/>
    </row>
    <row r="6" spans="1:15" x14ac:dyDescent="0.25">
      <c r="H6" s="124"/>
      <c r="K6" s="121"/>
      <c r="L6" s="121"/>
    </row>
    <row r="7" spans="1:15" ht="21" x14ac:dyDescent="0.35">
      <c r="A7" s="128" t="s">
        <v>617</v>
      </c>
    </row>
    <row r="8" spans="1:15" ht="21" x14ac:dyDescent="0.35">
      <c r="A8" s="128"/>
    </row>
    <row r="9" spans="1:15" x14ac:dyDescent="0.25">
      <c r="A9" s="119" t="s">
        <v>611</v>
      </c>
      <c r="D9" s="123"/>
      <c r="K9" s="121"/>
      <c r="L9" s="121"/>
    </row>
    <row r="10" spans="1:15" x14ac:dyDescent="0.25">
      <c r="A10" s="119"/>
      <c r="D10" s="123"/>
      <c r="K10" s="121"/>
      <c r="L10" s="121"/>
    </row>
    <row r="11" spans="1:15" x14ac:dyDescent="0.25">
      <c r="D11" s="473"/>
      <c r="E11" s="474"/>
      <c r="F11" s="474"/>
      <c r="G11" s="474"/>
      <c r="H11" s="339" t="s">
        <v>72</v>
      </c>
      <c r="I11" s="340" t="s">
        <v>475</v>
      </c>
      <c r="J11" s="341" t="s">
        <v>734</v>
      </c>
      <c r="K11" s="342" t="s">
        <v>488</v>
      </c>
      <c r="L11" s="121"/>
    </row>
    <row r="12" spans="1:15" x14ac:dyDescent="0.25">
      <c r="D12" s="475" t="s">
        <v>495</v>
      </c>
      <c r="E12" s="476"/>
      <c r="F12" s="476"/>
      <c r="G12" s="476"/>
      <c r="H12" s="343">
        <f>Estimation_par_mission!H275</f>
        <v>0</v>
      </c>
      <c r="I12" s="344" t="s">
        <v>472</v>
      </c>
      <c r="J12" s="345">
        <v>100000</v>
      </c>
      <c r="K12" s="346">
        <f>H12*J12</f>
        <v>0</v>
      </c>
      <c r="L12" s="121"/>
    </row>
    <row r="13" spans="1:15" x14ac:dyDescent="0.25">
      <c r="D13" s="477"/>
      <c r="E13" s="478"/>
      <c r="F13" s="478"/>
      <c r="G13" s="478"/>
      <c r="H13" s="347">
        <f>Estimation_par_mission!H276</f>
        <v>0</v>
      </c>
      <c r="I13" s="348" t="s">
        <v>465</v>
      </c>
      <c r="J13" s="349">
        <v>50544</v>
      </c>
      <c r="K13" s="350">
        <f t="shared" ref="K13:K16" si="0">H13*J13</f>
        <v>0</v>
      </c>
      <c r="L13" s="121"/>
    </row>
    <row r="14" spans="1:15" x14ac:dyDescent="0.25">
      <c r="D14" s="477"/>
      <c r="E14" s="478"/>
      <c r="F14" s="478"/>
      <c r="G14" s="478"/>
      <c r="H14" s="351">
        <f>Estimation_par_mission!H277</f>
        <v>0</v>
      </c>
      <c r="I14" s="352" t="s">
        <v>473</v>
      </c>
      <c r="J14" s="353">
        <v>37838</v>
      </c>
      <c r="K14" s="354">
        <f t="shared" si="0"/>
        <v>0</v>
      </c>
      <c r="L14" s="121"/>
    </row>
    <row r="15" spans="1:15" x14ac:dyDescent="0.25">
      <c r="D15" s="477"/>
      <c r="E15" s="478"/>
      <c r="F15" s="478"/>
      <c r="G15" s="478"/>
      <c r="H15" s="347">
        <f>Estimation_par_mission!H278</f>
        <v>0</v>
      </c>
      <c r="I15" s="348" t="s">
        <v>474</v>
      </c>
      <c r="J15" s="349">
        <v>46222</v>
      </c>
      <c r="K15" s="354">
        <f t="shared" si="0"/>
        <v>0</v>
      </c>
      <c r="L15" s="121"/>
    </row>
    <row r="16" spans="1:15" x14ac:dyDescent="0.25">
      <c r="D16" s="479" t="s">
        <v>489</v>
      </c>
      <c r="E16" s="480"/>
      <c r="F16" s="480"/>
      <c r="G16" s="480"/>
      <c r="H16" s="351">
        <f>Estimation_par_mission!H279</f>
        <v>0</v>
      </c>
      <c r="I16" s="352" t="s">
        <v>491</v>
      </c>
      <c r="J16" s="353">
        <v>85000</v>
      </c>
      <c r="K16" s="354">
        <f t="shared" si="0"/>
        <v>0</v>
      </c>
      <c r="L16" s="121"/>
    </row>
    <row r="17" spans="1:14" x14ac:dyDescent="0.25">
      <c r="D17" s="355"/>
      <c r="E17" s="356"/>
      <c r="F17" s="356"/>
      <c r="G17" s="356"/>
      <c r="H17" s="347"/>
      <c r="I17" s="357"/>
      <c r="J17" s="358" t="s">
        <v>777</v>
      </c>
      <c r="K17" s="359">
        <f>0.1*SUM(K12:K15)</f>
        <v>0</v>
      </c>
      <c r="L17" s="121"/>
    </row>
    <row r="18" spans="1:14" x14ac:dyDescent="0.25">
      <c r="D18" s="481" t="s">
        <v>495</v>
      </c>
      <c r="E18" s="482"/>
      <c r="F18" s="482"/>
      <c r="G18" s="482"/>
      <c r="H18" s="482"/>
      <c r="I18" s="482"/>
      <c r="J18" s="482"/>
      <c r="K18" s="360">
        <f>SUM(K12:K17)</f>
        <v>0</v>
      </c>
      <c r="L18" s="121"/>
    </row>
    <row r="19" spans="1:14" x14ac:dyDescent="0.25">
      <c r="B19" s="123" t="s">
        <v>494</v>
      </c>
      <c r="H19" s="124"/>
      <c r="K19" s="121"/>
      <c r="L19" s="121"/>
    </row>
    <row r="20" spans="1:14" ht="14.25" customHeight="1" x14ac:dyDescent="0.25">
      <c r="B20" s="123"/>
      <c r="H20" s="124"/>
      <c r="K20" s="121"/>
      <c r="L20" s="121"/>
    </row>
    <row r="21" spans="1:14" ht="33" customHeight="1" x14ac:dyDescent="0.35">
      <c r="A21" s="128"/>
      <c r="B21" s="407" t="s">
        <v>529</v>
      </c>
      <c r="C21" s="407"/>
      <c r="D21" s="407"/>
      <c r="E21" s="407"/>
      <c r="F21" s="407"/>
      <c r="G21" s="407"/>
      <c r="H21" s="407"/>
      <c r="I21" s="407"/>
      <c r="J21" s="407"/>
      <c r="K21" s="407"/>
      <c r="L21" s="407"/>
      <c r="M21" s="407"/>
      <c r="N21" s="407"/>
    </row>
    <row r="22" spans="1:14" ht="7.5" customHeight="1" x14ac:dyDescent="0.25"/>
    <row r="23" spans="1:14" s="106" customFormat="1" ht="84.75" customHeight="1" thickBot="1" x14ac:dyDescent="0.3">
      <c r="A23" s="492" t="s">
        <v>449</v>
      </c>
      <c r="B23" s="493"/>
      <c r="C23" s="492" t="s">
        <v>3</v>
      </c>
      <c r="D23" s="493"/>
      <c r="E23" s="492" t="s">
        <v>531</v>
      </c>
      <c r="F23" s="494"/>
      <c r="G23" s="494"/>
      <c r="H23" s="493"/>
      <c r="I23" s="184" t="s">
        <v>612</v>
      </c>
      <c r="J23" s="130" t="s">
        <v>530</v>
      </c>
      <c r="K23" s="495" t="s">
        <v>460</v>
      </c>
      <c r="L23" s="496"/>
      <c r="M23" s="497" t="s">
        <v>461</v>
      </c>
      <c r="N23" s="498"/>
    </row>
    <row r="24" spans="1:14" ht="16.5" customHeight="1" thickTop="1" thickBot="1" x14ac:dyDescent="0.3">
      <c r="A24" s="503"/>
      <c r="B24" s="504"/>
      <c r="C24" s="503"/>
      <c r="D24" s="504"/>
      <c r="E24" s="503"/>
      <c r="F24" s="505"/>
      <c r="G24" s="505"/>
      <c r="H24" s="504"/>
      <c r="I24" s="382"/>
      <c r="J24" s="207">
        <f>(I24*(1607/35))/1607</f>
        <v>0</v>
      </c>
      <c r="K24" s="499"/>
      <c r="L24" s="500"/>
      <c r="M24" s="501">
        <f t="shared" ref="M24:M41" si="1">+J24*K24</f>
        <v>0</v>
      </c>
      <c r="N24" s="502"/>
    </row>
    <row r="25" spans="1:14" ht="16.5" thickTop="1" thickBot="1" x14ac:dyDescent="0.3">
      <c r="A25" s="503"/>
      <c r="B25" s="504"/>
      <c r="C25" s="503"/>
      <c r="D25" s="504"/>
      <c r="E25" s="503"/>
      <c r="F25" s="505"/>
      <c r="G25" s="505"/>
      <c r="H25" s="504"/>
      <c r="I25" s="382"/>
      <c r="J25" s="207">
        <f t="shared" ref="J25:J41" si="2">(I25*(1607/35))/1607</f>
        <v>0</v>
      </c>
      <c r="K25" s="499"/>
      <c r="L25" s="500"/>
      <c r="M25" s="501">
        <f t="shared" si="1"/>
        <v>0</v>
      </c>
      <c r="N25" s="502"/>
    </row>
    <row r="26" spans="1:14" ht="16.5" thickTop="1" thickBot="1" x14ac:dyDescent="0.3">
      <c r="A26" s="503"/>
      <c r="B26" s="504"/>
      <c r="C26" s="503"/>
      <c r="D26" s="504"/>
      <c r="E26" s="503"/>
      <c r="F26" s="505"/>
      <c r="G26" s="505"/>
      <c r="H26" s="504"/>
      <c r="I26" s="382"/>
      <c r="J26" s="207">
        <f t="shared" si="2"/>
        <v>0</v>
      </c>
      <c r="K26" s="499"/>
      <c r="L26" s="500"/>
      <c r="M26" s="501">
        <f t="shared" si="1"/>
        <v>0</v>
      </c>
      <c r="N26" s="502"/>
    </row>
    <row r="27" spans="1:14" ht="16.5" thickTop="1" thickBot="1" x14ac:dyDescent="0.3">
      <c r="A27" s="503"/>
      <c r="B27" s="504"/>
      <c r="C27" s="503"/>
      <c r="D27" s="504"/>
      <c r="E27" s="503"/>
      <c r="F27" s="505"/>
      <c r="G27" s="505"/>
      <c r="H27" s="504"/>
      <c r="I27" s="382"/>
      <c r="J27" s="207">
        <f t="shared" si="2"/>
        <v>0</v>
      </c>
      <c r="K27" s="499"/>
      <c r="L27" s="500"/>
      <c r="M27" s="501">
        <f t="shared" si="1"/>
        <v>0</v>
      </c>
      <c r="N27" s="502"/>
    </row>
    <row r="28" spans="1:14" ht="16.5" thickTop="1" thickBot="1" x14ac:dyDescent="0.3">
      <c r="A28" s="503"/>
      <c r="B28" s="504"/>
      <c r="C28" s="503"/>
      <c r="D28" s="504"/>
      <c r="E28" s="503"/>
      <c r="F28" s="505"/>
      <c r="G28" s="505"/>
      <c r="H28" s="504"/>
      <c r="I28" s="382"/>
      <c r="J28" s="207">
        <f t="shared" si="2"/>
        <v>0</v>
      </c>
      <c r="K28" s="499"/>
      <c r="L28" s="500"/>
      <c r="M28" s="501">
        <f t="shared" si="1"/>
        <v>0</v>
      </c>
      <c r="N28" s="502"/>
    </row>
    <row r="29" spans="1:14" ht="16.5" thickTop="1" thickBot="1" x14ac:dyDescent="0.3">
      <c r="A29" s="503"/>
      <c r="B29" s="504"/>
      <c r="C29" s="503"/>
      <c r="D29" s="504"/>
      <c r="E29" s="503"/>
      <c r="F29" s="505"/>
      <c r="G29" s="505"/>
      <c r="H29" s="504"/>
      <c r="I29" s="382"/>
      <c r="J29" s="207">
        <f t="shared" si="2"/>
        <v>0</v>
      </c>
      <c r="K29" s="499"/>
      <c r="L29" s="500"/>
      <c r="M29" s="501">
        <f t="shared" si="1"/>
        <v>0</v>
      </c>
      <c r="N29" s="502"/>
    </row>
    <row r="30" spans="1:14" ht="16.5" thickTop="1" thickBot="1" x14ac:dyDescent="0.3">
      <c r="A30" s="488"/>
      <c r="B30" s="488"/>
      <c r="C30" s="488"/>
      <c r="D30" s="488"/>
      <c r="E30" s="488"/>
      <c r="F30" s="488"/>
      <c r="G30" s="488"/>
      <c r="H30" s="488"/>
      <c r="I30" s="380"/>
      <c r="J30" s="207">
        <f t="shared" si="2"/>
        <v>0</v>
      </c>
      <c r="K30" s="489"/>
      <c r="L30" s="489"/>
      <c r="M30" s="490">
        <f t="shared" si="1"/>
        <v>0</v>
      </c>
      <c r="N30" s="491"/>
    </row>
    <row r="31" spans="1:14" ht="16.5" thickTop="1" thickBot="1" x14ac:dyDescent="0.3">
      <c r="A31" s="488"/>
      <c r="B31" s="488"/>
      <c r="C31" s="488"/>
      <c r="D31" s="488"/>
      <c r="E31" s="488"/>
      <c r="F31" s="488"/>
      <c r="G31" s="488"/>
      <c r="H31" s="488"/>
      <c r="I31" s="380"/>
      <c r="J31" s="207">
        <f t="shared" si="2"/>
        <v>0</v>
      </c>
      <c r="K31" s="489"/>
      <c r="L31" s="489"/>
      <c r="M31" s="490">
        <f t="shared" si="1"/>
        <v>0</v>
      </c>
      <c r="N31" s="491"/>
    </row>
    <row r="32" spans="1:14" ht="16.5" thickTop="1" thickBot="1" x14ac:dyDescent="0.3">
      <c r="A32" s="488"/>
      <c r="B32" s="488"/>
      <c r="C32" s="488"/>
      <c r="D32" s="488"/>
      <c r="E32" s="488"/>
      <c r="F32" s="488"/>
      <c r="G32" s="488"/>
      <c r="H32" s="488"/>
      <c r="I32" s="380"/>
      <c r="J32" s="207">
        <f t="shared" si="2"/>
        <v>0</v>
      </c>
      <c r="K32" s="489"/>
      <c r="L32" s="489"/>
      <c r="M32" s="490">
        <f t="shared" si="1"/>
        <v>0</v>
      </c>
      <c r="N32" s="491"/>
    </row>
    <row r="33" spans="1:14" ht="16.5" thickTop="1" thickBot="1" x14ac:dyDescent="0.3">
      <c r="A33" s="488"/>
      <c r="B33" s="488"/>
      <c r="C33" s="488"/>
      <c r="D33" s="488"/>
      <c r="E33" s="488"/>
      <c r="F33" s="488"/>
      <c r="G33" s="488"/>
      <c r="H33" s="488"/>
      <c r="I33" s="380"/>
      <c r="J33" s="207">
        <f t="shared" si="2"/>
        <v>0</v>
      </c>
      <c r="K33" s="489"/>
      <c r="L33" s="489"/>
      <c r="M33" s="490">
        <f t="shared" si="1"/>
        <v>0</v>
      </c>
      <c r="N33" s="491"/>
    </row>
    <row r="34" spans="1:14" ht="16.5" thickTop="1" thickBot="1" x14ac:dyDescent="0.3">
      <c r="A34" s="488"/>
      <c r="B34" s="488"/>
      <c r="C34" s="488"/>
      <c r="D34" s="488"/>
      <c r="E34" s="488"/>
      <c r="F34" s="488"/>
      <c r="G34" s="488"/>
      <c r="H34" s="488"/>
      <c r="I34" s="380"/>
      <c r="J34" s="207">
        <f t="shared" si="2"/>
        <v>0</v>
      </c>
      <c r="K34" s="489"/>
      <c r="L34" s="489"/>
      <c r="M34" s="490">
        <f t="shared" si="1"/>
        <v>0</v>
      </c>
      <c r="N34" s="491"/>
    </row>
    <row r="35" spans="1:14" ht="16.5" thickTop="1" thickBot="1" x14ac:dyDescent="0.3">
      <c r="A35" s="488"/>
      <c r="B35" s="488"/>
      <c r="C35" s="488"/>
      <c r="D35" s="488"/>
      <c r="E35" s="488"/>
      <c r="F35" s="488"/>
      <c r="G35" s="488"/>
      <c r="H35" s="488"/>
      <c r="I35" s="380"/>
      <c r="J35" s="207">
        <f t="shared" si="2"/>
        <v>0</v>
      </c>
      <c r="K35" s="489"/>
      <c r="L35" s="489"/>
      <c r="M35" s="490">
        <f t="shared" si="1"/>
        <v>0</v>
      </c>
      <c r="N35" s="491"/>
    </row>
    <row r="36" spans="1:14" ht="16.5" thickTop="1" thickBot="1" x14ac:dyDescent="0.3">
      <c r="A36" s="488"/>
      <c r="B36" s="488"/>
      <c r="C36" s="488"/>
      <c r="D36" s="488"/>
      <c r="E36" s="488"/>
      <c r="F36" s="488"/>
      <c r="G36" s="488"/>
      <c r="H36" s="488"/>
      <c r="I36" s="380"/>
      <c r="J36" s="207">
        <f t="shared" si="2"/>
        <v>0</v>
      </c>
      <c r="K36" s="489"/>
      <c r="L36" s="489"/>
      <c r="M36" s="490">
        <f t="shared" si="1"/>
        <v>0</v>
      </c>
      <c r="N36" s="491"/>
    </row>
    <row r="37" spans="1:14" ht="16.5" thickTop="1" thickBot="1" x14ac:dyDescent="0.3">
      <c r="A37" s="488"/>
      <c r="B37" s="488"/>
      <c r="C37" s="488"/>
      <c r="D37" s="488"/>
      <c r="E37" s="488"/>
      <c r="F37" s="488"/>
      <c r="G37" s="488"/>
      <c r="H37" s="488"/>
      <c r="I37" s="380"/>
      <c r="J37" s="207">
        <f t="shared" si="2"/>
        <v>0</v>
      </c>
      <c r="K37" s="489"/>
      <c r="L37" s="489"/>
      <c r="M37" s="490">
        <f t="shared" si="1"/>
        <v>0</v>
      </c>
      <c r="N37" s="491"/>
    </row>
    <row r="38" spans="1:14" ht="16.5" thickTop="1" thickBot="1" x14ac:dyDescent="0.3">
      <c r="A38" s="488"/>
      <c r="B38" s="488"/>
      <c r="C38" s="488"/>
      <c r="D38" s="488"/>
      <c r="E38" s="488"/>
      <c r="F38" s="488"/>
      <c r="G38" s="488"/>
      <c r="H38" s="488"/>
      <c r="I38" s="380"/>
      <c r="J38" s="207">
        <f t="shared" si="2"/>
        <v>0</v>
      </c>
      <c r="K38" s="489"/>
      <c r="L38" s="489"/>
      <c r="M38" s="490">
        <f t="shared" si="1"/>
        <v>0</v>
      </c>
      <c r="N38" s="491"/>
    </row>
    <row r="39" spans="1:14" ht="16.5" thickTop="1" thickBot="1" x14ac:dyDescent="0.3">
      <c r="A39" s="488"/>
      <c r="B39" s="488"/>
      <c r="C39" s="488"/>
      <c r="D39" s="488"/>
      <c r="E39" s="488"/>
      <c r="F39" s="488"/>
      <c r="G39" s="488"/>
      <c r="H39" s="488"/>
      <c r="I39" s="380"/>
      <c r="J39" s="207">
        <f t="shared" si="2"/>
        <v>0</v>
      </c>
      <c r="K39" s="489"/>
      <c r="L39" s="489"/>
      <c r="M39" s="490">
        <f t="shared" si="1"/>
        <v>0</v>
      </c>
      <c r="N39" s="491"/>
    </row>
    <row r="40" spans="1:14" ht="16.5" thickTop="1" thickBot="1" x14ac:dyDescent="0.3">
      <c r="A40" s="488"/>
      <c r="B40" s="488"/>
      <c r="C40" s="488"/>
      <c r="D40" s="488"/>
      <c r="E40" s="488"/>
      <c r="F40" s="488"/>
      <c r="G40" s="488"/>
      <c r="H40" s="488"/>
      <c r="I40" s="380"/>
      <c r="J40" s="207">
        <f t="shared" si="2"/>
        <v>0</v>
      </c>
      <c r="K40" s="489"/>
      <c r="L40" s="489"/>
      <c r="M40" s="490">
        <f t="shared" si="1"/>
        <v>0</v>
      </c>
      <c r="N40" s="491"/>
    </row>
    <row r="41" spans="1:14" ht="16.5" thickTop="1" thickBot="1" x14ac:dyDescent="0.3">
      <c r="A41" s="488"/>
      <c r="B41" s="488"/>
      <c r="C41" s="488"/>
      <c r="D41" s="488"/>
      <c r="E41" s="488"/>
      <c r="F41" s="488"/>
      <c r="G41" s="488"/>
      <c r="H41" s="488"/>
      <c r="I41" s="380"/>
      <c r="J41" s="207">
        <f t="shared" si="2"/>
        <v>0</v>
      </c>
      <c r="K41" s="489"/>
      <c r="L41" s="489"/>
      <c r="M41" s="490">
        <f t="shared" si="1"/>
        <v>0</v>
      </c>
      <c r="N41" s="491"/>
    </row>
    <row r="42" spans="1:14" ht="15.75" thickTop="1" x14ac:dyDescent="0.25">
      <c r="B42" s="208"/>
      <c r="C42" s="208"/>
      <c r="D42" s="208"/>
      <c r="E42" s="208"/>
      <c r="F42" s="208"/>
      <c r="G42" s="208"/>
      <c r="H42" s="208"/>
      <c r="I42" s="208"/>
      <c r="J42" s="280">
        <v>0</v>
      </c>
      <c r="K42" s="209"/>
      <c r="L42" s="209"/>
      <c r="M42" s="507">
        <f>SUM(M24:N41)</f>
        <v>0</v>
      </c>
      <c r="N42" s="508"/>
    </row>
    <row r="43" spans="1:14" ht="72.75" customHeight="1" x14ac:dyDescent="0.25">
      <c r="A43" s="515" t="s">
        <v>450</v>
      </c>
      <c r="B43" s="515"/>
      <c r="C43" s="515"/>
      <c r="D43" s="515"/>
      <c r="E43" s="515"/>
      <c r="F43" s="515"/>
      <c r="G43" s="515"/>
      <c r="H43" s="515"/>
      <c r="I43" s="515"/>
      <c r="J43" s="515"/>
      <c r="K43" s="515"/>
      <c r="L43" s="515"/>
      <c r="M43" s="515"/>
      <c r="N43" s="515"/>
    </row>
    <row r="45" spans="1:14" ht="45" x14ac:dyDescent="0.25">
      <c r="D45" s="186" t="s">
        <v>451</v>
      </c>
      <c r="E45" s="516" t="s">
        <v>452</v>
      </c>
      <c r="F45" s="516"/>
      <c r="G45" s="516"/>
      <c r="H45" s="516"/>
      <c r="I45" s="516"/>
      <c r="J45" s="186"/>
      <c r="K45" s="516" t="s">
        <v>177</v>
      </c>
      <c r="L45" s="516"/>
    </row>
    <row r="46" spans="1:14" s="110" customFormat="1" ht="15.75" thickBot="1" x14ac:dyDescent="0.3">
      <c r="D46" s="111"/>
      <c r="E46" s="111"/>
      <c r="K46" s="111"/>
    </row>
    <row r="47" spans="1:14" ht="30" customHeight="1" thickTop="1" thickBot="1" x14ac:dyDescent="0.3">
      <c r="D47" s="185" t="s">
        <v>458</v>
      </c>
      <c r="E47" s="506" t="s">
        <v>459</v>
      </c>
      <c r="F47" s="506"/>
      <c r="G47" s="506"/>
      <c r="H47" s="506"/>
      <c r="I47" s="506"/>
      <c r="J47" s="210"/>
      <c r="K47" s="513"/>
      <c r="L47" s="514"/>
    </row>
    <row r="48" spans="1:14" s="110" customFormat="1" ht="15.75" thickTop="1" x14ac:dyDescent="0.25">
      <c r="D48" s="112"/>
      <c r="E48" s="112"/>
      <c r="F48" s="211"/>
      <c r="G48" s="211"/>
      <c r="H48" s="211"/>
      <c r="I48" s="211"/>
      <c r="J48" s="211"/>
      <c r="K48" s="114"/>
      <c r="L48" s="212"/>
    </row>
    <row r="49" spans="1:16" ht="30" customHeight="1" thickBot="1" x14ac:dyDescent="0.3">
      <c r="D49" s="185">
        <v>641</v>
      </c>
      <c r="E49" s="506" t="s">
        <v>453</v>
      </c>
      <c r="F49" s="506"/>
      <c r="G49" s="506"/>
      <c r="H49" s="506"/>
      <c r="I49" s="506"/>
      <c r="J49" s="210"/>
      <c r="K49" s="517">
        <f>M42</f>
        <v>0</v>
      </c>
      <c r="L49" s="517"/>
    </row>
    <row r="50" spans="1:16" ht="30" customHeight="1" thickTop="1" thickBot="1" x14ac:dyDescent="0.3">
      <c r="D50" s="185" t="s">
        <v>454</v>
      </c>
      <c r="E50" s="506" t="s">
        <v>455</v>
      </c>
      <c r="F50" s="506"/>
      <c r="G50" s="506"/>
      <c r="H50" s="506"/>
      <c r="I50" s="506"/>
      <c r="J50" s="210"/>
      <c r="K50" s="511"/>
      <c r="L50" s="512"/>
    </row>
    <row r="51" spans="1:16" ht="30" customHeight="1" thickTop="1" thickBot="1" x14ac:dyDescent="0.3">
      <c r="D51" s="185">
        <v>648</v>
      </c>
      <c r="E51" s="506" t="s">
        <v>456</v>
      </c>
      <c r="F51" s="506"/>
      <c r="G51" s="506"/>
      <c r="H51" s="506"/>
      <c r="I51" s="506"/>
      <c r="J51" s="210"/>
      <c r="K51" s="513"/>
      <c r="L51" s="514"/>
    </row>
    <row r="52" spans="1:16" ht="30" customHeight="1" thickTop="1" x14ac:dyDescent="0.25">
      <c r="D52" s="113"/>
      <c r="E52" s="509" t="s">
        <v>457</v>
      </c>
      <c r="F52" s="509"/>
      <c r="G52" s="509"/>
      <c r="H52" s="509"/>
      <c r="I52" s="509"/>
      <c r="J52" s="107"/>
      <c r="K52" s="510">
        <f>SUM(K49:L51)</f>
        <v>0</v>
      </c>
      <c r="L52" s="510"/>
      <c r="N52" s="756" t="s">
        <v>613</v>
      </c>
      <c r="O52" s="756"/>
      <c r="P52" s="756"/>
    </row>
    <row r="53" spans="1:16" x14ac:dyDescent="0.25">
      <c r="D53" s="183"/>
      <c r="E53" s="108"/>
      <c r="K53" s="109"/>
      <c r="N53" s="756"/>
      <c r="O53" s="756"/>
      <c r="P53" s="756"/>
    </row>
    <row r="54" spans="1:16" x14ac:dyDescent="0.25">
      <c r="N54" s="756"/>
      <c r="O54" s="756"/>
      <c r="P54" s="756"/>
    </row>
    <row r="55" spans="1:16" ht="21" x14ac:dyDescent="0.35">
      <c r="A55" s="128" t="s">
        <v>618</v>
      </c>
    </row>
    <row r="56" spans="1:16" ht="7.5" customHeight="1" x14ac:dyDescent="0.35">
      <c r="A56" s="128"/>
      <c r="B56" s="487"/>
      <c r="C56" s="487"/>
      <c r="D56" s="487"/>
      <c r="E56" s="487"/>
      <c r="F56" s="487"/>
      <c r="G56" s="487"/>
    </row>
    <row r="57" spans="1:16" ht="21" customHeight="1" x14ac:dyDescent="0.35">
      <c r="A57" s="128"/>
      <c r="B57" s="407" t="s">
        <v>778</v>
      </c>
      <c r="C57" s="407"/>
      <c r="D57" s="407"/>
      <c r="E57" s="407"/>
      <c r="F57" s="407"/>
      <c r="G57" s="407"/>
      <c r="H57" s="361">
        <f>Estimation_par_mission!J143</f>
        <v>0</v>
      </c>
      <c r="I57" s="304"/>
      <c r="J57" s="304"/>
      <c r="K57" s="304"/>
      <c r="L57" s="304"/>
      <c r="M57" s="304"/>
      <c r="N57" s="304"/>
    </row>
    <row r="58" spans="1:16" ht="7.5" customHeight="1" x14ac:dyDescent="0.35">
      <c r="A58" s="128"/>
    </row>
    <row r="59" spans="1:16" ht="34.5" customHeight="1" x14ac:dyDescent="0.35">
      <c r="A59" s="128"/>
      <c r="B59" s="407" t="s">
        <v>529</v>
      </c>
      <c r="C59" s="407"/>
      <c r="D59" s="407"/>
      <c r="E59" s="407"/>
      <c r="F59" s="407"/>
      <c r="G59" s="407"/>
      <c r="H59" s="407"/>
      <c r="I59" s="407"/>
      <c r="J59" s="407"/>
      <c r="K59" s="407"/>
      <c r="L59" s="407"/>
      <c r="M59" s="407"/>
      <c r="N59" s="407"/>
    </row>
    <row r="61" spans="1:16" s="106" customFormat="1" ht="84.75" customHeight="1" thickBot="1" x14ac:dyDescent="0.3">
      <c r="A61" s="492" t="s">
        <v>449</v>
      </c>
      <c r="B61" s="493"/>
      <c r="C61" s="492" t="s">
        <v>3</v>
      </c>
      <c r="D61" s="493"/>
      <c r="E61" s="492" t="s">
        <v>531</v>
      </c>
      <c r="F61" s="494"/>
      <c r="G61" s="494"/>
      <c r="H61" s="493"/>
      <c r="I61" s="184" t="s">
        <v>612</v>
      </c>
      <c r="J61" s="130" t="s">
        <v>530</v>
      </c>
      <c r="K61" s="495" t="s">
        <v>614</v>
      </c>
      <c r="L61" s="496"/>
      <c r="M61" s="518" t="s">
        <v>615</v>
      </c>
      <c r="N61" s="519"/>
    </row>
    <row r="62" spans="1:16" ht="16.5" customHeight="1" thickTop="1" thickBot="1" x14ac:dyDescent="0.3">
      <c r="A62" s="503"/>
      <c r="B62" s="504"/>
      <c r="C62" s="503"/>
      <c r="D62" s="504"/>
      <c r="E62" s="503"/>
      <c r="F62" s="505"/>
      <c r="G62" s="505"/>
      <c r="H62" s="504"/>
      <c r="I62" s="382"/>
      <c r="J62" s="207">
        <f>(I62*(1607/35))/1607</f>
        <v>0</v>
      </c>
      <c r="K62" s="499"/>
      <c r="L62" s="500"/>
      <c r="M62" s="501">
        <f t="shared" ref="M62:M79" si="3">+J62*K62</f>
        <v>0</v>
      </c>
      <c r="N62" s="502"/>
    </row>
    <row r="63" spans="1:16" ht="16.5" thickTop="1" thickBot="1" x14ac:dyDescent="0.3">
      <c r="A63" s="503"/>
      <c r="B63" s="504"/>
      <c r="C63" s="503"/>
      <c r="D63" s="504"/>
      <c r="E63" s="503"/>
      <c r="F63" s="505"/>
      <c r="G63" s="505"/>
      <c r="H63" s="504"/>
      <c r="I63" s="382"/>
      <c r="J63" s="207">
        <f t="shared" ref="J63:J79" si="4">(I63*(1607/35))/1607</f>
        <v>0</v>
      </c>
      <c r="K63" s="499"/>
      <c r="L63" s="500"/>
      <c r="M63" s="501">
        <f t="shared" si="3"/>
        <v>0</v>
      </c>
      <c r="N63" s="502"/>
    </row>
    <row r="64" spans="1:16" ht="16.5" thickTop="1" thickBot="1" x14ac:dyDescent="0.3">
      <c r="A64" s="503"/>
      <c r="B64" s="504"/>
      <c r="C64" s="503"/>
      <c r="D64" s="504"/>
      <c r="E64" s="503"/>
      <c r="F64" s="505"/>
      <c r="G64" s="505"/>
      <c r="H64" s="504"/>
      <c r="I64" s="382"/>
      <c r="J64" s="207">
        <f t="shared" si="4"/>
        <v>0</v>
      </c>
      <c r="K64" s="499"/>
      <c r="L64" s="500"/>
      <c r="M64" s="501">
        <f t="shared" si="3"/>
        <v>0</v>
      </c>
      <c r="N64" s="502"/>
    </row>
    <row r="65" spans="1:16" ht="16.5" thickTop="1" thickBot="1" x14ac:dyDescent="0.3">
      <c r="A65" s="503"/>
      <c r="B65" s="504"/>
      <c r="C65" s="503"/>
      <c r="D65" s="504"/>
      <c r="E65" s="503"/>
      <c r="F65" s="505"/>
      <c r="G65" s="505"/>
      <c r="H65" s="504"/>
      <c r="I65" s="382"/>
      <c r="J65" s="207">
        <f t="shared" si="4"/>
        <v>0</v>
      </c>
      <c r="K65" s="499"/>
      <c r="L65" s="500"/>
      <c r="M65" s="501">
        <f t="shared" si="3"/>
        <v>0</v>
      </c>
      <c r="N65" s="502"/>
    </row>
    <row r="66" spans="1:16" ht="16.5" thickTop="1" thickBot="1" x14ac:dyDescent="0.3">
      <c r="A66" s="503"/>
      <c r="B66" s="504"/>
      <c r="C66" s="503"/>
      <c r="D66" s="504"/>
      <c r="E66" s="503"/>
      <c r="F66" s="505"/>
      <c r="G66" s="505"/>
      <c r="H66" s="504"/>
      <c r="I66" s="382"/>
      <c r="J66" s="207">
        <f t="shared" si="4"/>
        <v>0</v>
      </c>
      <c r="K66" s="499"/>
      <c r="L66" s="500"/>
      <c r="M66" s="501">
        <f t="shared" si="3"/>
        <v>0</v>
      </c>
      <c r="N66" s="502"/>
    </row>
    <row r="67" spans="1:16" ht="16.5" thickTop="1" thickBot="1" x14ac:dyDescent="0.3">
      <c r="A67" s="503"/>
      <c r="B67" s="504"/>
      <c r="C67" s="503"/>
      <c r="D67" s="504"/>
      <c r="E67" s="503"/>
      <c r="F67" s="505"/>
      <c r="G67" s="505"/>
      <c r="H67" s="504"/>
      <c r="I67" s="382"/>
      <c r="J67" s="207">
        <f t="shared" si="4"/>
        <v>0</v>
      </c>
      <c r="K67" s="499"/>
      <c r="L67" s="500"/>
      <c r="M67" s="501">
        <f t="shared" si="3"/>
        <v>0</v>
      </c>
      <c r="N67" s="502"/>
    </row>
    <row r="68" spans="1:16" ht="16.5" thickTop="1" thickBot="1" x14ac:dyDescent="0.3">
      <c r="A68" s="488"/>
      <c r="B68" s="488"/>
      <c r="C68" s="488"/>
      <c r="D68" s="488"/>
      <c r="E68" s="488"/>
      <c r="F68" s="488"/>
      <c r="G68" s="488"/>
      <c r="H68" s="488"/>
      <c r="I68" s="380"/>
      <c r="J68" s="207">
        <f t="shared" si="4"/>
        <v>0</v>
      </c>
      <c r="K68" s="489"/>
      <c r="L68" s="489"/>
      <c r="M68" s="490">
        <f t="shared" si="3"/>
        <v>0</v>
      </c>
      <c r="N68" s="491"/>
    </row>
    <row r="69" spans="1:16" ht="16.5" thickTop="1" thickBot="1" x14ac:dyDescent="0.3">
      <c r="A69" s="488"/>
      <c r="B69" s="488"/>
      <c r="C69" s="488"/>
      <c r="D69" s="488"/>
      <c r="E69" s="488"/>
      <c r="F69" s="488"/>
      <c r="G69" s="488"/>
      <c r="H69" s="488"/>
      <c r="I69" s="380"/>
      <c r="J69" s="207">
        <f t="shared" si="4"/>
        <v>0</v>
      </c>
      <c r="K69" s="489"/>
      <c r="L69" s="489"/>
      <c r="M69" s="490">
        <f t="shared" si="3"/>
        <v>0</v>
      </c>
      <c r="N69" s="491"/>
    </row>
    <row r="70" spans="1:16" ht="16.5" thickTop="1" thickBot="1" x14ac:dyDescent="0.3">
      <c r="A70" s="488"/>
      <c r="B70" s="488"/>
      <c r="C70" s="488"/>
      <c r="D70" s="488"/>
      <c r="E70" s="488"/>
      <c r="F70" s="488"/>
      <c r="G70" s="488"/>
      <c r="H70" s="488"/>
      <c r="I70" s="380"/>
      <c r="J70" s="207">
        <f t="shared" si="4"/>
        <v>0</v>
      </c>
      <c r="K70" s="489"/>
      <c r="L70" s="489"/>
      <c r="M70" s="490">
        <f t="shared" si="3"/>
        <v>0</v>
      </c>
      <c r="N70" s="491"/>
    </row>
    <row r="71" spans="1:16" ht="16.5" thickTop="1" thickBot="1" x14ac:dyDescent="0.3">
      <c r="A71" s="488"/>
      <c r="B71" s="488"/>
      <c r="C71" s="488"/>
      <c r="D71" s="488"/>
      <c r="E71" s="488"/>
      <c r="F71" s="488"/>
      <c r="G71" s="488"/>
      <c r="H71" s="488"/>
      <c r="I71" s="380"/>
      <c r="J71" s="207">
        <f t="shared" si="4"/>
        <v>0</v>
      </c>
      <c r="K71" s="489"/>
      <c r="L71" s="489"/>
      <c r="M71" s="490">
        <f t="shared" si="3"/>
        <v>0</v>
      </c>
      <c r="N71" s="491"/>
    </row>
    <row r="72" spans="1:16" ht="16.5" thickTop="1" thickBot="1" x14ac:dyDescent="0.3">
      <c r="A72" s="488"/>
      <c r="B72" s="488"/>
      <c r="C72" s="488"/>
      <c r="D72" s="488"/>
      <c r="E72" s="488"/>
      <c r="F72" s="488"/>
      <c r="G72" s="488"/>
      <c r="H72" s="488"/>
      <c r="I72" s="380"/>
      <c r="J72" s="207">
        <f t="shared" si="4"/>
        <v>0</v>
      </c>
      <c r="K72" s="489"/>
      <c r="L72" s="489"/>
      <c r="M72" s="490">
        <f t="shared" si="3"/>
        <v>0</v>
      </c>
      <c r="N72" s="491"/>
    </row>
    <row r="73" spans="1:16" ht="16.5" thickTop="1" thickBot="1" x14ac:dyDescent="0.3">
      <c r="A73" s="488"/>
      <c r="B73" s="488"/>
      <c r="C73" s="488"/>
      <c r="D73" s="488"/>
      <c r="E73" s="488"/>
      <c r="F73" s="488"/>
      <c r="G73" s="488"/>
      <c r="H73" s="488"/>
      <c r="I73" s="380"/>
      <c r="J73" s="207">
        <f t="shared" si="4"/>
        <v>0</v>
      </c>
      <c r="K73" s="489"/>
      <c r="L73" s="489"/>
      <c r="M73" s="490">
        <f t="shared" si="3"/>
        <v>0</v>
      </c>
      <c r="N73" s="491"/>
    </row>
    <row r="74" spans="1:16" ht="16.5" thickTop="1" thickBot="1" x14ac:dyDescent="0.3">
      <c r="A74" s="488"/>
      <c r="B74" s="488"/>
      <c r="C74" s="488"/>
      <c r="D74" s="488"/>
      <c r="E74" s="488"/>
      <c r="F74" s="488"/>
      <c r="G74" s="488"/>
      <c r="H74" s="488"/>
      <c r="I74" s="380"/>
      <c r="J74" s="207">
        <f t="shared" si="4"/>
        <v>0</v>
      </c>
      <c r="K74" s="489"/>
      <c r="L74" s="489"/>
      <c r="M74" s="490">
        <f t="shared" si="3"/>
        <v>0</v>
      </c>
      <c r="N74" s="491"/>
    </row>
    <row r="75" spans="1:16" ht="16.5" thickTop="1" thickBot="1" x14ac:dyDescent="0.3">
      <c r="A75" s="488"/>
      <c r="B75" s="488"/>
      <c r="C75" s="488"/>
      <c r="D75" s="488"/>
      <c r="E75" s="488"/>
      <c r="F75" s="488"/>
      <c r="G75" s="488"/>
      <c r="H75" s="488"/>
      <c r="I75" s="380"/>
      <c r="J75" s="207">
        <f t="shared" si="4"/>
        <v>0</v>
      </c>
      <c r="K75" s="489"/>
      <c r="L75" s="489"/>
      <c r="M75" s="490">
        <f t="shared" si="3"/>
        <v>0</v>
      </c>
      <c r="N75" s="491"/>
    </row>
    <row r="76" spans="1:16" ht="16.5" thickTop="1" thickBot="1" x14ac:dyDescent="0.3">
      <c r="A76" s="488"/>
      <c r="B76" s="488"/>
      <c r="C76" s="488"/>
      <c r="D76" s="488"/>
      <c r="E76" s="488"/>
      <c r="F76" s="488"/>
      <c r="G76" s="488"/>
      <c r="H76" s="488"/>
      <c r="I76" s="380"/>
      <c r="J76" s="207">
        <f t="shared" si="4"/>
        <v>0</v>
      </c>
      <c r="K76" s="489"/>
      <c r="L76" s="489"/>
      <c r="M76" s="490">
        <f t="shared" si="3"/>
        <v>0</v>
      </c>
      <c r="N76" s="491"/>
    </row>
    <row r="77" spans="1:16" ht="16.5" thickTop="1" thickBot="1" x14ac:dyDescent="0.3">
      <c r="A77" s="488"/>
      <c r="B77" s="488"/>
      <c r="C77" s="488"/>
      <c r="D77" s="488"/>
      <c r="E77" s="488"/>
      <c r="F77" s="488"/>
      <c r="G77" s="488"/>
      <c r="H77" s="488"/>
      <c r="I77" s="380"/>
      <c r="J77" s="207">
        <f t="shared" si="4"/>
        <v>0</v>
      </c>
      <c r="K77" s="489"/>
      <c r="L77" s="489"/>
      <c r="M77" s="490">
        <f t="shared" si="3"/>
        <v>0</v>
      </c>
      <c r="N77" s="491"/>
    </row>
    <row r="78" spans="1:16" ht="16.5" thickTop="1" thickBot="1" x14ac:dyDescent="0.3">
      <c r="A78" s="488"/>
      <c r="B78" s="488"/>
      <c r="C78" s="488"/>
      <c r="D78" s="488"/>
      <c r="E78" s="488"/>
      <c r="F78" s="488"/>
      <c r="G78" s="488"/>
      <c r="H78" s="488"/>
      <c r="I78" s="380"/>
      <c r="J78" s="207">
        <f t="shared" si="4"/>
        <v>0</v>
      </c>
      <c r="K78" s="489"/>
      <c r="L78" s="489"/>
      <c r="M78" s="490">
        <f t="shared" si="3"/>
        <v>0</v>
      </c>
      <c r="N78" s="491"/>
    </row>
    <row r="79" spans="1:16" ht="16.5" thickTop="1" thickBot="1" x14ac:dyDescent="0.3">
      <c r="A79" s="488"/>
      <c r="B79" s="488"/>
      <c r="C79" s="488"/>
      <c r="D79" s="488"/>
      <c r="E79" s="488"/>
      <c r="F79" s="488"/>
      <c r="G79" s="488"/>
      <c r="H79" s="488"/>
      <c r="I79" s="380"/>
      <c r="J79" s="207">
        <f t="shared" si="4"/>
        <v>0</v>
      </c>
      <c r="K79" s="489"/>
      <c r="L79" s="489"/>
      <c r="M79" s="490">
        <f t="shared" si="3"/>
        <v>0</v>
      </c>
      <c r="N79" s="491"/>
    </row>
    <row r="80" spans="1:16" ht="25.5" customHeight="1" thickTop="1" x14ac:dyDescent="0.25">
      <c r="B80" s="208"/>
      <c r="C80" s="208"/>
      <c r="D80" s="208"/>
      <c r="E80" s="208"/>
      <c r="F80" s="208"/>
      <c r="G80" s="208"/>
      <c r="H80" s="208"/>
      <c r="I80" s="208"/>
      <c r="J80" s="280">
        <v>0</v>
      </c>
      <c r="K80" s="209"/>
      <c r="L80" s="209"/>
      <c r="M80" s="520">
        <f>SUM(M62:N79)</f>
        <v>0</v>
      </c>
      <c r="N80" s="521"/>
      <c r="O80" s="756" t="s">
        <v>616</v>
      </c>
      <c r="P80" s="756"/>
    </row>
    <row r="81" spans="1:16" ht="63.75" customHeight="1" x14ac:dyDescent="0.25">
      <c r="A81" s="515" t="s">
        <v>450</v>
      </c>
      <c r="B81" s="515"/>
      <c r="C81" s="515"/>
      <c r="D81" s="515"/>
      <c r="E81" s="515"/>
      <c r="F81" s="515"/>
      <c r="G81" s="515"/>
      <c r="H81" s="515"/>
      <c r="I81" s="515"/>
      <c r="J81" s="515"/>
      <c r="K81" s="515"/>
      <c r="L81" s="515"/>
      <c r="M81" s="515"/>
      <c r="N81" s="515"/>
      <c r="O81" s="756"/>
      <c r="P81" s="756"/>
    </row>
    <row r="83" spans="1:16" ht="15.75" thickBot="1" x14ac:dyDescent="0.3"/>
    <row r="84" spans="1:16" ht="18.75" thickTop="1" thickBot="1" x14ac:dyDescent="0.35">
      <c r="A84" s="384" t="s">
        <v>593</v>
      </c>
      <c r="B84" s="385"/>
      <c r="C84" s="192"/>
      <c r="D84" s="192"/>
      <c r="E84" s="192"/>
      <c r="F84" s="392"/>
    </row>
    <row r="85" spans="1:16" ht="15.75" thickTop="1" x14ac:dyDescent="0.25"/>
  </sheetData>
  <sheetProtection algorithmName="SHA-512" hashValue="+dAjaWZKwQfywQZqmHFncXz9pUSEyFg7a2o/RuS80ZvrH4V4UCSw7aI5VLUjBtZAtBOrtO0qpMtlWyuv8wzagQ==" saltValue="X0fqzijs69s0NkJV+4GvDA==" spinCount="100000" sheet="1" objects="1" scenarios="1"/>
  <mergeCells count="218">
    <mergeCell ref="N52:P54"/>
    <mergeCell ref="O80:P81"/>
    <mergeCell ref="A79:B79"/>
    <mergeCell ref="C79:D79"/>
    <mergeCell ref="E79:H79"/>
    <mergeCell ref="K79:L79"/>
    <mergeCell ref="M79:N79"/>
    <mergeCell ref="M80:N80"/>
    <mergeCell ref="A81:N81"/>
    <mergeCell ref="A77:B77"/>
    <mergeCell ref="C77:D77"/>
    <mergeCell ref="E77:H77"/>
    <mergeCell ref="K77:L77"/>
    <mergeCell ref="M77:N77"/>
    <mergeCell ref="A78:B78"/>
    <mergeCell ref="C78:D78"/>
    <mergeCell ref="E78:H78"/>
    <mergeCell ref="K78:L78"/>
    <mergeCell ref="M78:N78"/>
    <mergeCell ref="A75:B75"/>
    <mergeCell ref="C75:D75"/>
    <mergeCell ref="E75:H75"/>
    <mergeCell ref="K75:L75"/>
    <mergeCell ref="M75:N75"/>
    <mergeCell ref="A76:B76"/>
    <mergeCell ref="C76:D76"/>
    <mergeCell ref="E76:H76"/>
    <mergeCell ref="K76:L76"/>
    <mergeCell ref="M76:N76"/>
    <mergeCell ref="A73:B73"/>
    <mergeCell ref="C73:D73"/>
    <mergeCell ref="E73:H73"/>
    <mergeCell ref="K73:L73"/>
    <mergeCell ref="M73:N73"/>
    <mergeCell ref="A74:B74"/>
    <mergeCell ref="C74:D74"/>
    <mergeCell ref="E74:H74"/>
    <mergeCell ref="K74:L74"/>
    <mergeCell ref="M74:N74"/>
    <mergeCell ref="A71:B71"/>
    <mergeCell ref="C71:D71"/>
    <mergeCell ref="E71:H71"/>
    <mergeCell ref="K71:L71"/>
    <mergeCell ref="M71:N71"/>
    <mergeCell ref="A72:B72"/>
    <mergeCell ref="C72:D72"/>
    <mergeCell ref="E72:H72"/>
    <mergeCell ref="K72:L72"/>
    <mergeCell ref="M72:N72"/>
    <mergeCell ref="A69:B69"/>
    <mergeCell ref="C69:D69"/>
    <mergeCell ref="E69:H69"/>
    <mergeCell ref="K69:L69"/>
    <mergeCell ref="M69:N69"/>
    <mergeCell ref="A70:B70"/>
    <mergeCell ref="C70:D70"/>
    <mergeCell ref="E70:H70"/>
    <mergeCell ref="K70:L70"/>
    <mergeCell ref="M70:N70"/>
    <mergeCell ref="A67:B67"/>
    <mergeCell ref="C67:D67"/>
    <mergeCell ref="E67:H67"/>
    <mergeCell ref="K67:L67"/>
    <mergeCell ref="M67:N67"/>
    <mergeCell ref="A68:B68"/>
    <mergeCell ref="C68:D68"/>
    <mergeCell ref="E68:H68"/>
    <mergeCell ref="K68:L68"/>
    <mergeCell ref="M68:N68"/>
    <mergeCell ref="A65:B65"/>
    <mergeCell ref="C65:D65"/>
    <mergeCell ref="E65:H65"/>
    <mergeCell ref="M65:N65"/>
    <mergeCell ref="A66:B66"/>
    <mergeCell ref="C66:D66"/>
    <mergeCell ref="E66:H66"/>
    <mergeCell ref="K66:L66"/>
    <mergeCell ref="M66:N66"/>
    <mergeCell ref="K65:L65"/>
    <mergeCell ref="A63:B63"/>
    <mergeCell ref="C63:D63"/>
    <mergeCell ref="E63:H63"/>
    <mergeCell ref="M63:N63"/>
    <mergeCell ref="A64:B64"/>
    <mergeCell ref="C64:D64"/>
    <mergeCell ref="E64:H64"/>
    <mergeCell ref="M64:N64"/>
    <mergeCell ref="K62:L62"/>
    <mergeCell ref="K63:L63"/>
    <mergeCell ref="K64:L64"/>
    <mergeCell ref="B59:N59"/>
    <mergeCell ref="A61:B61"/>
    <mergeCell ref="C61:D61"/>
    <mergeCell ref="E61:H61"/>
    <mergeCell ref="K61:L61"/>
    <mergeCell ref="M61:N61"/>
    <mergeCell ref="A62:B62"/>
    <mergeCell ref="C62:D62"/>
    <mergeCell ref="E62:H62"/>
    <mergeCell ref="M62:N62"/>
    <mergeCell ref="E50:I50"/>
    <mergeCell ref="K41:L41"/>
    <mergeCell ref="M41:N41"/>
    <mergeCell ref="M42:N42"/>
    <mergeCell ref="K37:L37"/>
    <mergeCell ref="M37:N37"/>
    <mergeCell ref="K38:L38"/>
    <mergeCell ref="E52:I52"/>
    <mergeCell ref="K52:L52"/>
    <mergeCell ref="K50:L50"/>
    <mergeCell ref="E51:I51"/>
    <mergeCell ref="K51:L51"/>
    <mergeCell ref="A43:N43"/>
    <mergeCell ref="E45:I45"/>
    <mergeCell ref="K45:L45"/>
    <mergeCell ref="E47:I47"/>
    <mergeCell ref="K47:L47"/>
    <mergeCell ref="E49:I49"/>
    <mergeCell ref="K49:L49"/>
    <mergeCell ref="A40:B40"/>
    <mergeCell ref="A41:B41"/>
    <mergeCell ref="E35:H35"/>
    <mergeCell ref="C40:D40"/>
    <mergeCell ref="C41:D41"/>
    <mergeCell ref="E36:H36"/>
    <mergeCell ref="E37:H37"/>
    <mergeCell ref="E38:H38"/>
    <mergeCell ref="E39:H39"/>
    <mergeCell ref="E40:H40"/>
    <mergeCell ref="E41:H41"/>
    <mergeCell ref="A35:B35"/>
    <mergeCell ref="A36:B36"/>
    <mergeCell ref="A37:B37"/>
    <mergeCell ref="A38:B38"/>
    <mergeCell ref="A39:B39"/>
    <mergeCell ref="C35:D35"/>
    <mergeCell ref="C36:D36"/>
    <mergeCell ref="C37:D37"/>
    <mergeCell ref="C38:D38"/>
    <mergeCell ref="C39:D39"/>
    <mergeCell ref="A1:O1"/>
    <mergeCell ref="A2:O2"/>
    <mergeCell ref="A24:B24"/>
    <mergeCell ref="E24:H24"/>
    <mergeCell ref="C24:D24"/>
    <mergeCell ref="A25:B25"/>
    <mergeCell ref="A26:B26"/>
    <mergeCell ref="A27:B27"/>
    <mergeCell ref="A34:B34"/>
    <mergeCell ref="E25:H25"/>
    <mergeCell ref="E26:H26"/>
    <mergeCell ref="C25:D25"/>
    <mergeCell ref="C26:D26"/>
    <mergeCell ref="C27:D27"/>
    <mergeCell ref="C34:D34"/>
    <mergeCell ref="C28:D28"/>
    <mergeCell ref="E27:H27"/>
    <mergeCell ref="E34:H34"/>
    <mergeCell ref="E28:H28"/>
    <mergeCell ref="E31:H31"/>
    <mergeCell ref="K26:L26"/>
    <mergeCell ref="M26:N26"/>
    <mergeCell ref="K27:L27"/>
    <mergeCell ref="M27:N27"/>
    <mergeCell ref="A30:B30"/>
    <mergeCell ref="C30:D30"/>
    <mergeCell ref="A28:B28"/>
    <mergeCell ref="A29:B29"/>
    <mergeCell ref="C29:D29"/>
    <mergeCell ref="E29:H29"/>
    <mergeCell ref="E30:H30"/>
    <mergeCell ref="A31:B31"/>
    <mergeCell ref="C31:D31"/>
    <mergeCell ref="K35:L35"/>
    <mergeCell ref="M35:N35"/>
    <mergeCell ref="K36:L36"/>
    <mergeCell ref="M36:N36"/>
    <mergeCell ref="K32:L32"/>
    <mergeCell ref="M32:N32"/>
    <mergeCell ref="K33:L33"/>
    <mergeCell ref="M33:N33"/>
    <mergeCell ref="K34:L34"/>
    <mergeCell ref="M34:N34"/>
    <mergeCell ref="M24:N24"/>
    <mergeCell ref="K25:L25"/>
    <mergeCell ref="M25:N25"/>
    <mergeCell ref="M30:N30"/>
    <mergeCell ref="K31:L31"/>
    <mergeCell ref="M31:N31"/>
    <mergeCell ref="K28:L28"/>
    <mergeCell ref="M28:N28"/>
    <mergeCell ref="K29:L29"/>
    <mergeCell ref="M29:N29"/>
    <mergeCell ref="K30:L30"/>
    <mergeCell ref="D11:G11"/>
    <mergeCell ref="D12:G15"/>
    <mergeCell ref="D16:G16"/>
    <mergeCell ref="D18:J18"/>
    <mergeCell ref="B56:G56"/>
    <mergeCell ref="B57:G57"/>
    <mergeCell ref="B21:N21"/>
    <mergeCell ref="A32:B32"/>
    <mergeCell ref="C32:D32"/>
    <mergeCell ref="E32:H32"/>
    <mergeCell ref="A33:B33"/>
    <mergeCell ref="C33:D33"/>
    <mergeCell ref="E33:H33"/>
    <mergeCell ref="K40:L40"/>
    <mergeCell ref="M40:N40"/>
    <mergeCell ref="M38:N38"/>
    <mergeCell ref="K39:L39"/>
    <mergeCell ref="M39:N39"/>
    <mergeCell ref="A23:B23"/>
    <mergeCell ref="C23:D23"/>
    <mergeCell ref="E23:H23"/>
    <mergeCell ref="K23:L23"/>
    <mergeCell ref="M23:N23"/>
    <mergeCell ref="K24:L24"/>
  </mergeCells>
  <dataValidations count="1">
    <dataValidation type="list" allowBlank="1" showInputMessage="1" showErrorMessage="1" sqref="K25:K50">
      <formula1>"Salariée du site, Non salariée du site"</formula1>
    </dataValidation>
  </dataValidations>
  <pageMargins left="0.7" right="0.7" top="0.75" bottom="0.75" header="0.3" footer="0.3"/>
  <pageSetup paperSize="9" scale="61" fitToHeight="0" orientation="landscape" r:id="rId1"/>
  <rowBreaks count="2" manualBreakCount="2">
    <brk id="20" max="15" man="1"/>
    <brk id="5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showGridLines="0" zoomScale="110" zoomScaleNormal="110" zoomScaleSheetLayoutView="110" workbookViewId="0">
      <selection sqref="A1:N1"/>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5.140625" style="1" customWidth="1"/>
    <col min="6" max="6" width="17.42578125" style="1" customWidth="1"/>
    <col min="7" max="7" width="13" style="1" customWidth="1"/>
    <col min="8" max="8" width="16.140625" style="1" customWidth="1"/>
    <col min="9" max="9" width="2.28515625" style="1" customWidth="1"/>
    <col min="10" max="10" width="18.42578125" style="1" customWidth="1"/>
    <col min="11" max="11" width="17.140625" style="1" customWidth="1"/>
    <col min="12" max="12" width="21" style="1" customWidth="1"/>
    <col min="13" max="13" width="14.85546875" style="1" customWidth="1"/>
    <col min="14" max="14" width="15.28515625" style="1" customWidth="1"/>
    <col min="15" max="16384" width="11.42578125" style="1"/>
  </cols>
  <sheetData>
    <row r="1" spans="1:15" ht="31.5" customHeight="1" x14ac:dyDescent="0.2">
      <c r="A1" s="466" t="s">
        <v>469</v>
      </c>
      <c r="B1" s="467"/>
      <c r="C1" s="467"/>
      <c r="D1" s="467"/>
      <c r="E1" s="467"/>
      <c r="F1" s="467"/>
      <c r="G1" s="467"/>
      <c r="H1" s="467"/>
      <c r="I1" s="467"/>
      <c r="J1" s="467"/>
      <c r="K1" s="467"/>
      <c r="L1" s="467"/>
      <c r="M1" s="467"/>
      <c r="N1" s="468"/>
    </row>
    <row r="2" spans="1:15" ht="21.75" customHeight="1" x14ac:dyDescent="0.2">
      <c r="A2" s="469"/>
      <c r="B2" s="470"/>
      <c r="C2" s="470"/>
      <c r="D2" s="470"/>
      <c r="E2" s="470"/>
      <c r="F2" s="470"/>
      <c r="G2" s="470"/>
      <c r="H2" s="470"/>
      <c r="I2" s="470"/>
      <c r="J2" s="470"/>
      <c r="K2" s="470"/>
      <c r="L2" s="470"/>
      <c r="M2" s="470"/>
      <c r="N2" s="471"/>
    </row>
    <row r="3" spans="1:15" ht="9.9499999999999993" customHeight="1" x14ac:dyDescent="0.2">
      <c r="A3" s="2"/>
      <c r="B3" s="2"/>
      <c r="C3" s="2"/>
      <c r="D3" s="2"/>
      <c r="E3" s="2"/>
      <c r="F3" s="2"/>
      <c r="G3" s="2"/>
      <c r="H3" s="2"/>
      <c r="I3" s="2"/>
      <c r="J3" s="2"/>
      <c r="K3" s="2"/>
      <c r="L3" s="2"/>
      <c r="M3" s="2"/>
      <c r="N3" s="2"/>
      <c r="O3" s="2"/>
    </row>
    <row r="4" spans="1:15" ht="9.9499999999999993" customHeight="1" x14ac:dyDescent="0.2">
      <c r="A4" s="2"/>
      <c r="B4" s="2"/>
      <c r="C4" s="2"/>
      <c r="D4" s="2"/>
      <c r="E4" s="2"/>
      <c r="F4" s="2"/>
      <c r="G4" s="2"/>
      <c r="H4" s="2"/>
      <c r="I4" s="2"/>
      <c r="J4" s="2"/>
      <c r="K4" s="2"/>
      <c r="L4" s="2"/>
      <c r="M4" s="2"/>
      <c r="N4" s="2"/>
      <c r="O4" s="2"/>
    </row>
    <row r="5" spans="1:15" ht="9.9499999999999993" customHeight="1" x14ac:dyDescent="0.2">
      <c r="A5" s="2"/>
      <c r="B5" s="2"/>
      <c r="C5" s="2"/>
      <c r="D5" s="2"/>
      <c r="E5" s="2"/>
      <c r="F5" s="2"/>
      <c r="G5" s="2"/>
      <c r="H5" s="2"/>
      <c r="I5" s="2"/>
      <c r="J5" s="2"/>
      <c r="K5" s="2"/>
      <c r="L5" s="2"/>
      <c r="M5" s="2"/>
      <c r="N5" s="2"/>
      <c r="O5" s="2"/>
    </row>
    <row r="6" spans="1:15" ht="29.25" customHeight="1" thickBot="1" x14ac:dyDescent="0.25">
      <c r="A6" s="2"/>
      <c r="B6" s="567" t="s">
        <v>416</v>
      </c>
      <c r="C6" s="568"/>
      <c r="D6" s="568"/>
      <c r="E6" s="568"/>
      <c r="F6" s="568"/>
      <c r="G6" s="197" t="s">
        <v>736</v>
      </c>
      <c r="H6" s="100" t="s">
        <v>424</v>
      </c>
      <c r="J6" s="554" t="s">
        <v>418</v>
      </c>
      <c r="K6" s="554"/>
      <c r="L6" s="554"/>
      <c r="M6" s="179" t="s">
        <v>424</v>
      </c>
      <c r="N6" s="2"/>
      <c r="O6" s="2"/>
    </row>
    <row r="7" spans="1:15" ht="20.100000000000001" customHeight="1" thickTop="1" thickBot="1" x14ac:dyDescent="0.25">
      <c r="A7" s="2"/>
      <c r="B7" s="531" t="s">
        <v>498</v>
      </c>
      <c r="C7" s="532"/>
      <c r="D7" s="532"/>
      <c r="E7" s="532"/>
      <c r="F7" s="532"/>
      <c r="G7" s="291"/>
      <c r="H7" s="126"/>
      <c r="J7" s="555" t="s">
        <v>420</v>
      </c>
      <c r="K7" s="555"/>
      <c r="L7" s="555"/>
      <c r="M7" s="126"/>
      <c r="N7" s="2"/>
      <c r="O7" s="2"/>
    </row>
    <row r="8" spans="1:15" ht="20.100000000000001" customHeight="1" thickTop="1" thickBot="1" x14ac:dyDescent="0.25">
      <c r="A8" s="2"/>
      <c r="B8" s="533" t="s">
        <v>581</v>
      </c>
      <c r="C8" s="534"/>
      <c r="D8" s="534"/>
      <c r="E8" s="534"/>
      <c r="F8" s="534"/>
      <c r="G8" s="290">
        <f>Estimation_par_mission!J204+Estimation_par_mission!J148+Estimation_par_mission!L86</f>
        <v>0</v>
      </c>
      <c r="H8" s="171">
        <f>Activité_prévisionnelle!I153</f>
        <v>0</v>
      </c>
      <c r="J8" s="556" t="s">
        <v>462</v>
      </c>
      <c r="K8" s="557"/>
      <c r="L8" s="557"/>
      <c r="M8" s="126"/>
      <c r="N8" s="2"/>
      <c r="O8" s="2"/>
    </row>
    <row r="9" spans="1:15" ht="20.100000000000001" customHeight="1" thickTop="1" thickBot="1" x14ac:dyDescent="0.25">
      <c r="A9" s="2"/>
      <c r="B9" s="531" t="s">
        <v>500</v>
      </c>
      <c r="C9" s="532"/>
      <c r="D9" s="532"/>
      <c r="E9" s="532"/>
      <c r="F9" s="532"/>
      <c r="G9" s="291"/>
      <c r="H9" s="126"/>
      <c r="J9" s="522" t="s">
        <v>422</v>
      </c>
      <c r="K9" s="523"/>
      <c r="L9" s="524"/>
      <c r="M9" s="117"/>
      <c r="N9" s="2"/>
      <c r="O9" s="2"/>
    </row>
    <row r="10" spans="1:15" ht="20.100000000000001" customHeight="1" thickTop="1" thickBot="1" x14ac:dyDescent="0.25">
      <c r="A10" s="2"/>
      <c r="B10" s="528" t="s">
        <v>758</v>
      </c>
      <c r="C10" s="529" t="s">
        <v>758</v>
      </c>
      <c r="D10" s="529"/>
      <c r="E10" s="529"/>
      <c r="F10" s="530"/>
      <c r="G10" s="290">
        <f>Estimation_par_mission!J143</f>
        <v>0</v>
      </c>
      <c r="H10" s="172">
        <f>'Prévision charges de personnel'!M80</f>
        <v>0</v>
      </c>
      <c r="J10" s="522" t="s">
        <v>422</v>
      </c>
      <c r="K10" s="523"/>
      <c r="L10" s="524"/>
      <c r="M10" s="117"/>
      <c r="N10" s="2"/>
      <c r="O10" s="2"/>
    </row>
    <row r="11" spans="1:15" ht="20.100000000000001" customHeight="1" thickTop="1" thickBot="1" x14ac:dyDescent="0.25">
      <c r="A11" s="2"/>
      <c r="B11" s="528" t="s">
        <v>582</v>
      </c>
      <c r="C11" s="529"/>
      <c r="D11" s="529"/>
      <c r="E11" s="529"/>
      <c r="F11" s="530"/>
      <c r="G11" s="290">
        <f>Activité_prévisionnelle!G114+Activité_prévisionnelle!G124</f>
        <v>0</v>
      </c>
      <c r="H11" s="298">
        <f>Activité_prévisionnelle!I124</f>
        <v>0</v>
      </c>
      <c r="J11" s="541" t="s">
        <v>422</v>
      </c>
      <c r="K11" s="523"/>
      <c r="L11" s="524"/>
      <c r="M11" s="117"/>
      <c r="N11" s="2"/>
      <c r="O11" s="2"/>
    </row>
    <row r="12" spans="1:15" ht="20.100000000000001" customHeight="1" thickTop="1" thickBot="1" x14ac:dyDescent="0.25">
      <c r="A12" s="2"/>
      <c r="B12" s="533" t="s">
        <v>583</v>
      </c>
      <c r="C12" s="534"/>
      <c r="D12" s="534"/>
      <c r="E12" s="534"/>
      <c r="F12" s="535"/>
      <c r="G12" s="290">
        <f>Estimation_par_mission!J181+Estimation_par_mission!J140+Estimation_par_mission!J35</f>
        <v>0</v>
      </c>
      <c r="H12" s="173">
        <f>Activité_prévisionnelle!I134</f>
        <v>0</v>
      </c>
      <c r="J12" s="541" t="s">
        <v>422</v>
      </c>
      <c r="K12" s="523"/>
      <c r="L12" s="524"/>
      <c r="M12" s="117"/>
      <c r="N12" s="2"/>
      <c r="O12" s="2"/>
    </row>
    <row r="13" spans="1:15" ht="20.100000000000001" customHeight="1" thickTop="1" thickBot="1" x14ac:dyDescent="0.25">
      <c r="A13" s="2"/>
      <c r="B13" s="531" t="s">
        <v>740</v>
      </c>
      <c r="C13" s="532"/>
      <c r="D13" s="532"/>
      <c r="E13" s="532"/>
      <c r="F13" s="532"/>
      <c r="G13" s="291"/>
      <c r="H13" s="126"/>
      <c r="J13" s="541" t="s">
        <v>422</v>
      </c>
      <c r="K13" s="523"/>
      <c r="L13" s="524"/>
      <c r="M13" s="117"/>
      <c r="N13" s="2"/>
      <c r="O13" s="2"/>
    </row>
    <row r="14" spans="1:15" ht="20.100000000000001" customHeight="1" thickTop="1" thickBot="1" x14ac:dyDescent="0.25">
      <c r="A14" s="2"/>
      <c r="B14" s="528" t="s">
        <v>584</v>
      </c>
      <c r="C14" s="529"/>
      <c r="D14" s="529"/>
      <c r="E14" s="529"/>
      <c r="F14" s="529"/>
      <c r="G14" s="290">
        <f>Activité_prévisionnelle!E139</f>
        <v>0</v>
      </c>
      <c r="H14" s="172">
        <f>Activité_prévisionnelle!E139</f>
        <v>0</v>
      </c>
      <c r="J14" s="541" t="s">
        <v>422</v>
      </c>
      <c r="K14" s="523"/>
      <c r="L14" s="524"/>
      <c r="M14" s="117"/>
      <c r="N14" s="2"/>
      <c r="O14" s="2"/>
    </row>
    <row r="15" spans="1:15" ht="20.100000000000001" customHeight="1" thickTop="1" thickBot="1" x14ac:dyDescent="0.25">
      <c r="A15" s="2"/>
      <c r="B15" s="533" t="s">
        <v>585</v>
      </c>
      <c r="C15" s="534"/>
      <c r="D15" s="534"/>
      <c r="E15" s="534"/>
      <c r="F15" s="534"/>
      <c r="G15" s="290">
        <f>Activité_prévisionnelle!G164</f>
        <v>0</v>
      </c>
      <c r="H15" s="173">
        <f>Activité_prévisionnelle!I164</f>
        <v>0</v>
      </c>
      <c r="J15" s="541" t="s">
        <v>422</v>
      </c>
      <c r="K15" s="523"/>
      <c r="L15" s="524"/>
      <c r="M15" s="117"/>
      <c r="N15" s="2"/>
      <c r="O15" s="2"/>
    </row>
    <row r="16" spans="1:15" ht="20.100000000000001" customHeight="1" thickTop="1" thickBot="1" x14ac:dyDescent="0.25">
      <c r="A16" s="2"/>
      <c r="B16" s="531" t="s">
        <v>586</v>
      </c>
      <c r="C16" s="532"/>
      <c r="D16" s="532"/>
      <c r="E16" s="532"/>
      <c r="F16" s="545"/>
      <c r="G16" s="291"/>
      <c r="H16" s="126"/>
      <c r="J16" s="541" t="s">
        <v>422</v>
      </c>
      <c r="K16" s="523"/>
      <c r="L16" s="524"/>
      <c r="M16" s="117"/>
      <c r="N16" s="2"/>
      <c r="O16" s="2"/>
    </row>
    <row r="17" spans="1:15" ht="20.100000000000001" customHeight="1" thickTop="1" thickBot="1" x14ac:dyDescent="0.25">
      <c r="A17" s="2"/>
      <c r="B17" s="533" t="s">
        <v>587</v>
      </c>
      <c r="C17" s="534"/>
      <c r="D17" s="534"/>
      <c r="E17" s="534"/>
      <c r="F17" s="535"/>
      <c r="G17" s="290"/>
      <c r="H17" s="170">
        <f>'Prévision charges de personnel'!K60</f>
        <v>0</v>
      </c>
      <c r="J17" s="541" t="s">
        <v>422</v>
      </c>
      <c r="K17" s="523"/>
      <c r="L17" s="524"/>
      <c r="M17" s="117"/>
      <c r="N17" s="2"/>
      <c r="O17" s="2"/>
    </row>
    <row r="18" spans="1:15" ht="20.100000000000001" customHeight="1" thickTop="1" thickBot="1" x14ac:dyDescent="0.25">
      <c r="A18" s="2"/>
      <c r="B18" s="525" t="s">
        <v>503</v>
      </c>
      <c r="C18" s="526"/>
      <c r="D18" s="526"/>
      <c r="E18" s="526"/>
      <c r="F18" s="527"/>
      <c r="G18" s="292">
        <f>Estimation_par_mission!K270+Estimation_par_mission!K281</f>
        <v>0</v>
      </c>
      <c r="H18" s="167">
        <f>'Prévision charges de personnel'!K65</f>
        <v>0</v>
      </c>
      <c r="J18" s="541" t="s">
        <v>422</v>
      </c>
      <c r="K18" s="523"/>
      <c r="L18" s="524"/>
      <c r="M18" s="117"/>
      <c r="N18" s="2"/>
      <c r="O18" s="2"/>
    </row>
    <row r="19" spans="1:15" ht="20.100000000000001" customHeight="1" thickTop="1" thickBot="1" x14ac:dyDescent="0.25">
      <c r="A19" s="2"/>
      <c r="B19" s="525" t="s">
        <v>504</v>
      </c>
      <c r="C19" s="526"/>
      <c r="D19" s="526"/>
      <c r="E19" s="526"/>
      <c r="F19" s="527"/>
      <c r="G19" s="293"/>
      <c r="H19" s="126"/>
      <c r="J19" s="541" t="s">
        <v>422</v>
      </c>
      <c r="K19" s="523"/>
      <c r="L19" s="524"/>
      <c r="M19" s="117"/>
      <c r="N19" s="2"/>
      <c r="O19" s="2"/>
    </row>
    <row r="20" spans="1:15" ht="20.100000000000001" customHeight="1" thickTop="1" thickBot="1" x14ac:dyDescent="0.25">
      <c r="A20" s="2"/>
      <c r="B20" s="546" t="s">
        <v>588</v>
      </c>
      <c r="C20" s="547"/>
      <c r="D20" s="547"/>
      <c r="E20" s="547"/>
      <c r="F20" s="548"/>
      <c r="G20" s="292">
        <f>(0.15*(Estimation_par_mission!K275+Estimation_par_mission!K276+Estimation_par_mission!K277+Estimation_par_mission!K278))</f>
        <v>0</v>
      </c>
      <c r="H20" s="126"/>
      <c r="J20" s="541" t="s">
        <v>422</v>
      </c>
      <c r="K20" s="523"/>
      <c r="L20" s="524"/>
      <c r="M20" s="117"/>
      <c r="N20" s="2"/>
      <c r="O20" s="2"/>
    </row>
    <row r="21" spans="1:15" s="73" customFormat="1" ht="20.100000000000001" customHeight="1" thickTop="1" thickBot="1" x14ac:dyDescent="0.3">
      <c r="A21" s="383"/>
      <c r="B21" s="381" t="s">
        <v>589</v>
      </c>
      <c r="C21" s="388"/>
      <c r="D21" s="388"/>
      <c r="E21" s="388"/>
      <c r="F21" s="388"/>
      <c r="G21" s="387"/>
      <c r="H21" s="126"/>
      <c r="J21" s="542" t="s">
        <v>422</v>
      </c>
      <c r="K21" s="543"/>
      <c r="L21" s="544"/>
      <c r="M21" s="389"/>
      <c r="N21" s="383"/>
      <c r="O21" s="383"/>
    </row>
    <row r="22" spans="1:15" ht="27.75" customHeight="1" thickTop="1" x14ac:dyDescent="0.2">
      <c r="A22" s="2"/>
      <c r="B22" s="549" t="s">
        <v>417</v>
      </c>
      <c r="C22" s="550"/>
      <c r="D22" s="550"/>
      <c r="E22" s="550"/>
      <c r="F22" s="551"/>
      <c r="G22" s="299">
        <f>G8+G10+G11+G12+G14+G15+G1+G18+G20</f>
        <v>0</v>
      </c>
      <c r="H22" s="181">
        <f>H20+H18+H16+H13+H9+H7+H19</f>
        <v>0</v>
      </c>
      <c r="I22" s="168"/>
      <c r="J22" s="553" t="s">
        <v>423</v>
      </c>
      <c r="K22" s="553"/>
      <c r="L22" s="553"/>
      <c r="M22" s="180">
        <f>+M8+M7</f>
        <v>0</v>
      </c>
      <c r="N22" s="2"/>
      <c r="O22" s="2"/>
    </row>
    <row r="23" spans="1:15" ht="12.75" customHeight="1" x14ac:dyDescent="0.2">
      <c r="B23" s="540" t="s">
        <v>425</v>
      </c>
      <c r="C23" s="540"/>
      <c r="D23" s="540"/>
      <c r="E23" s="98"/>
      <c r="F23" s="98"/>
      <c r="G23" s="98"/>
      <c r="H23" s="98"/>
      <c r="I23" s="98"/>
      <c r="J23" s="98"/>
      <c r="K23" s="98"/>
      <c r="L23" s="98"/>
      <c r="M23" s="98"/>
      <c r="N23" s="2"/>
      <c r="O23" s="2"/>
    </row>
    <row r="24" spans="1:15" ht="12.75" customHeight="1" x14ac:dyDescent="0.2">
      <c r="B24" s="99"/>
      <c r="C24" s="99"/>
      <c r="D24" s="99"/>
      <c r="E24" s="98"/>
      <c r="F24" s="98"/>
      <c r="G24" s="98"/>
      <c r="H24" s="98"/>
      <c r="I24" s="98"/>
      <c r="J24" s="98"/>
      <c r="K24" s="98"/>
      <c r="L24" s="98"/>
      <c r="M24" s="98"/>
      <c r="N24" s="2"/>
      <c r="O24" s="2"/>
    </row>
    <row r="25" spans="1:15" ht="9.9499999999999993" customHeight="1" x14ac:dyDescent="0.2">
      <c r="A25" s="2"/>
      <c r="B25" s="2"/>
      <c r="C25" s="2"/>
      <c r="D25" s="2"/>
      <c r="E25" s="2"/>
      <c r="F25" s="2"/>
      <c r="G25" s="2"/>
      <c r="H25" s="2"/>
      <c r="I25" s="2"/>
      <c r="J25" s="2"/>
      <c r="K25" s="2"/>
      <c r="L25" s="2"/>
      <c r="M25" s="2"/>
      <c r="N25" s="2"/>
      <c r="O25" s="2"/>
    </row>
    <row r="26" spans="1:15" ht="43.5" customHeight="1" x14ac:dyDescent="0.2">
      <c r="A26" s="536" t="s">
        <v>243</v>
      </c>
      <c r="B26" s="537"/>
      <c r="C26" s="538">
        <f>+M7</f>
        <v>0</v>
      </c>
      <c r="D26" s="538"/>
      <c r="E26" s="539" t="s">
        <v>244</v>
      </c>
      <c r="F26" s="539"/>
      <c r="G26" s="182" t="str">
        <f>IF(H22&gt;0,C26/H22,"0,00 %")</f>
        <v>0,00 %</v>
      </c>
      <c r="H26" s="78" t="s">
        <v>245</v>
      </c>
      <c r="I26" s="14"/>
      <c r="J26" s="14"/>
      <c r="K26" s="14"/>
      <c r="L26" s="14"/>
      <c r="M26" s="15"/>
      <c r="N26" s="2"/>
      <c r="O26" s="2"/>
    </row>
    <row r="27" spans="1:15" ht="14.25" x14ac:dyDescent="0.2">
      <c r="A27" s="2"/>
      <c r="B27" s="2"/>
      <c r="C27" s="2"/>
      <c r="D27" s="2"/>
      <c r="E27" s="2"/>
      <c r="F27" s="2"/>
      <c r="G27" s="2"/>
      <c r="H27" s="2"/>
      <c r="I27" s="2"/>
      <c r="J27" s="2"/>
      <c r="K27" s="2"/>
      <c r="L27" s="2"/>
      <c r="M27" s="2"/>
      <c r="N27" s="2"/>
      <c r="O27" s="2"/>
    </row>
    <row r="28" spans="1:15" ht="14.25" x14ac:dyDescent="0.2">
      <c r="A28" s="2"/>
      <c r="B28" s="2"/>
      <c r="C28" s="2"/>
      <c r="D28" s="2"/>
      <c r="E28" s="2"/>
      <c r="F28" s="2"/>
      <c r="G28" s="2"/>
      <c r="H28" s="2"/>
      <c r="I28" s="2"/>
      <c r="J28" s="2"/>
      <c r="K28" s="2"/>
      <c r="L28" s="2"/>
      <c r="M28" s="2"/>
      <c r="N28" s="2"/>
      <c r="O28" s="2"/>
    </row>
    <row r="29" spans="1:15" ht="19.5" customHeight="1" x14ac:dyDescent="0.25">
      <c r="A29" s="85" t="s">
        <v>410</v>
      </c>
      <c r="B29" s="2"/>
      <c r="C29" s="2"/>
      <c r="D29" s="2"/>
      <c r="E29" s="2"/>
      <c r="F29" s="2"/>
      <c r="G29" s="2"/>
      <c r="H29" s="2"/>
      <c r="I29" s="2"/>
      <c r="J29" s="2"/>
      <c r="K29" s="2"/>
      <c r="L29" s="2"/>
      <c r="M29" s="2"/>
      <c r="N29" s="2"/>
      <c r="O29" s="2"/>
    </row>
    <row r="30" spans="1:15" ht="19.5" customHeight="1" x14ac:dyDescent="0.25">
      <c r="A30" s="85" t="s">
        <v>447</v>
      </c>
      <c r="B30" s="2"/>
      <c r="C30" s="2"/>
      <c r="D30" s="2"/>
      <c r="E30" s="2"/>
      <c r="F30" s="2"/>
      <c r="G30" s="2"/>
      <c r="H30" s="2"/>
      <c r="I30" s="2"/>
      <c r="J30" s="2"/>
      <c r="K30" s="2"/>
      <c r="L30" s="2"/>
      <c r="M30" s="2"/>
      <c r="N30" s="2"/>
      <c r="O30" s="2"/>
    </row>
    <row r="31" spans="1:15" ht="13.5" customHeight="1" thickBot="1" x14ac:dyDescent="0.25">
      <c r="B31" s="2"/>
      <c r="C31" s="2"/>
      <c r="D31" s="2"/>
      <c r="E31" s="2"/>
      <c r="F31" s="2"/>
      <c r="G31" s="2"/>
      <c r="H31" s="2"/>
      <c r="I31" s="2"/>
      <c r="J31" s="2"/>
      <c r="K31" s="2"/>
      <c r="L31" s="2"/>
      <c r="M31" s="2"/>
      <c r="N31" s="2"/>
      <c r="O31" s="2"/>
    </row>
    <row r="32" spans="1:15" ht="39.950000000000003" customHeight="1" thickTop="1" x14ac:dyDescent="0.2">
      <c r="A32" s="558"/>
      <c r="B32" s="559"/>
      <c r="C32" s="559"/>
      <c r="D32" s="559"/>
      <c r="E32" s="559"/>
      <c r="F32" s="559"/>
      <c r="G32" s="559"/>
      <c r="H32" s="559"/>
      <c r="I32" s="559"/>
      <c r="J32" s="559"/>
      <c r="K32" s="559"/>
      <c r="L32" s="559"/>
      <c r="M32" s="560"/>
      <c r="N32" s="2"/>
      <c r="O32" s="2"/>
    </row>
    <row r="33" spans="1:15" ht="39.950000000000003" customHeight="1" x14ac:dyDescent="0.2">
      <c r="A33" s="561"/>
      <c r="B33" s="562"/>
      <c r="C33" s="562"/>
      <c r="D33" s="562"/>
      <c r="E33" s="562"/>
      <c r="F33" s="562"/>
      <c r="G33" s="562"/>
      <c r="H33" s="562"/>
      <c r="I33" s="562"/>
      <c r="J33" s="562"/>
      <c r="K33" s="562"/>
      <c r="L33" s="562"/>
      <c r="M33" s="563"/>
    </row>
    <row r="34" spans="1:15" ht="39.950000000000003" customHeight="1" x14ac:dyDescent="0.2">
      <c r="A34" s="561"/>
      <c r="B34" s="562"/>
      <c r="C34" s="562"/>
      <c r="D34" s="562"/>
      <c r="E34" s="562"/>
      <c r="F34" s="562"/>
      <c r="G34" s="562"/>
      <c r="H34" s="562"/>
      <c r="I34" s="562"/>
      <c r="J34" s="562"/>
      <c r="K34" s="562"/>
      <c r="L34" s="562"/>
      <c r="M34" s="563"/>
    </row>
    <row r="35" spans="1:15" ht="39.950000000000003" customHeight="1" x14ac:dyDescent="0.2">
      <c r="A35" s="561"/>
      <c r="B35" s="562"/>
      <c r="C35" s="562"/>
      <c r="D35" s="562"/>
      <c r="E35" s="562"/>
      <c r="F35" s="562"/>
      <c r="G35" s="562"/>
      <c r="H35" s="562"/>
      <c r="I35" s="562"/>
      <c r="J35" s="562"/>
      <c r="K35" s="562"/>
      <c r="L35" s="562"/>
      <c r="M35" s="563"/>
    </row>
    <row r="36" spans="1:15" ht="39.950000000000003" customHeight="1" x14ac:dyDescent="0.2">
      <c r="A36" s="561"/>
      <c r="B36" s="562"/>
      <c r="C36" s="562"/>
      <c r="D36" s="562"/>
      <c r="E36" s="562"/>
      <c r="F36" s="562"/>
      <c r="G36" s="562"/>
      <c r="H36" s="562"/>
      <c r="I36" s="562"/>
      <c r="J36" s="562"/>
      <c r="K36" s="562"/>
      <c r="L36" s="562"/>
      <c r="M36" s="563"/>
    </row>
    <row r="37" spans="1:15" ht="39.950000000000003" customHeight="1" x14ac:dyDescent="0.2">
      <c r="A37" s="561"/>
      <c r="B37" s="562"/>
      <c r="C37" s="562"/>
      <c r="D37" s="562"/>
      <c r="E37" s="562"/>
      <c r="F37" s="562"/>
      <c r="G37" s="562"/>
      <c r="H37" s="562"/>
      <c r="I37" s="562"/>
      <c r="J37" s="562"/>
      <c r="K37" s="562"/>
      <c r="L37" s="562"/>
      <c r="M37" s="563"/>
    </row>
    <row r="38" spans="1:15" ht="39.950000000000003" customHeight="1" x14ac:dyDescent="0.2">
      <c r="A38" s="561"/>
      <c r="B38" s="562"/>
      <c r="C38" s="562"/>
      <c r="D38" s="562"/>
      <c r="E38" s="562"/>
      <c r="F38" s="562"/>
      <c r="G38" s="562"/>
      <c r="H38" s="562"/>
      <c r="I38" s="562"/>
      <c r="J38" s="562"/>
      <c r="K38" s="562"/>
      <c r="L38" s="562"/>
      <c r="M38" s="563"/>
    </row>
    <row r="39" spans="1:15" ht="39.950000000000003" customHeight="1" x14ac:dyDescent="0.2">
      <c r="A39" s="561"/>
      <c r="B39" s="562"/>
      <c r="C39" s="562"/>
      <c r="D39" s="562"/>
      <c r="E39" s="562"/>
      <c r="F39" s="562"/>
      <c r="G39" s="562"/>
      <c r="H39" s="562"/>
      <c r="I39" s="562"/>
      <c r="J39" s="562"/>
      <c r="K39" s="562"/>
      <c r="L39" s="562"/>
      <c r="M39" s="563"/>
    </row>
    <row r="40" spans="1:15" ht="39.950000000000003" customHeight="1" thickBot="1" x14ac:dyDescent="0.25">
      <c r="A40" s="564"/>
      <c r="B40" s="565"/>
      <c r="C40" s="565"/>
      <c r="D40" s="565"/>
      <c r="E40" s="565"/>
      <c r="F40" s="565"/>
      <c r="G40" s="565"/>
      <c r="H40" s="565"/>
      <c r="I40" s="565"/>
      <c r="J40" s="565"/>
      <c r="K40" s="565"/>
      <c r="L40" s="565"/>
      <c r="M40" s="566"/>
    </row>
    <row r="41" spans="1:15" ht="14.25" thickTop="1" thickBot="1" x14ac:dyDescent="0.25"/>
    <row r="42" spans="1:15" ht="18.75" thickTop="1" thickBot="1" x14ac:dyDescent="0.35">
      <c r="A42" s="384" t="s">
        <v>593</v>
      </c>
      <c r="B42" s="385"/>
      <c r="C42" s="192"/>
      <c r="D42" s="192"/>
      <c r="E42" s="390"/>
      <c r="F42" s="391"/>
    </row>
    <row r="43" spans="1:15" ht="13.5" thickTop="1" x14ac:dyDescent="0.2"/>
    <row r="44" spans="1:15" x14ac:dyDescent="0.2">
      <c r="A44" s="552"/>
      <c r="B44" s="552"/>
      <c r="C44" s="552"/>
      <c r="D44" s="552"/>
      <c r="E44" s="552"/>
      <c r="F44" s="552"/>
      <c r="G44" s="552"/>
      <c r="H44" s="552"/>
      <c r="I44" s="552"/>
      <c r="J44" s="552"/>
      <c r="K44" s="552"/>
      <c r="L44" s="552"/>
      <c r="M44" s="552"/>
      <c r="N44" s="552"/>
      <c r="O44" s="552"/>
    </row>
    <row r="45" spans="1:15" x14ac:dyDescent="0.2">
      <c r="A45" s="552"/>
      <c r="B45" s="552"/>
      <c r="C45" s="552"/>
      <c r="D45" s="552"/>
      <c r="E45" s="552"/>
      <c r="F45" s="552"/>
      <c r="G45" s="552"/>
      <c r="H45" s="552"/>
      <c r="I45" s="552"/>
      <c r="J45" s="552"/>
      <c r="K45" s="552"/>
      <c r="L45" s="552"/>
      <c r="M45" s="552"/>
      <c r="N45" s="552"/>
      <c r="O45" s="552"/>
    </row>
  </sheetData>
  <sheetProtection algorithmName="SHA-512" hashValue="Q1647eWuwjzfF0gMEKWE8LgG276xl1ey3rbYZD+2yzw8m+cm9Ph839MQfclFBYnX37lDnRZ6cPTfxn0rE4L6rA==" saltValue="ov1KIYuEmGo+CmoXURknBA==" spinCount="100000" sheet="1" formatRows="0"/>
  <mergeCells count="41">
    <mergeCell ref="A44:O45"/>
    <mergeCell ref="J22:L22"/>
    <mergeCell ref="J6:L6"/>
    <mergeCell ref="J7:L7"/>
    <mergeCell ref="J8:L8"/>
    <mergeCell ref="J9:L9"/>
    <mergeCell ref="J11:L11"/>
    <mergeCell ref="J12:L12"/>
    <mergeCell ref="J13:L13"/>
    <mergeCell ref="J14:L14"/>
    <mergeCell ref="J15:L15"/>
    <mergeCell ref="J16:L16"/>
    <mergeCell ref="J17:L17"/>
    <mergeCell ref="J19:L19"/>
    <mergeCell ref="A32:M40"/>
    <mergeCell ref="B6:F6"/>
    <mergeCell ref="A1:N1"/>
    <mergeCell ref="A2:N2"/>
    <mergeCell ref="A26:B26"/>
    <mergeCell ref="C26:D26"/>
    <mergeCell ref="E26:F26"/>
    <mergeCell ref="B23:D23"/>
    <mergeCell ref="J18:L18"/>
    <mergeCell ref="J20:L20"/>
    <mergeCell ref="J21:L21"/>
    <mergeCell ref="B12:F12"/>
    <mergeCell ref="B13:F13"/>
    <mergeCell ref="B14:F14"/>
    <mergeCell ref="B15:F15"/>
    <mergeCell ref="B16:F16"/>
    <mergeCell ref="B20:F20"/>
    <mergeCell ref="B22:F22"/>
    <mergeCell ref="J10:L10"/>
    <mergeCell ref="B18:F18"/>
    <mergeCell ref="B19:F19"/>
    <mergeCell ref="B10:F10"/>
    <mergeCell ref="B7:F7"/>
    <mergeCell ref="B8:F8"/>
    <mergeCell ref="B9:F9"/>
    <mergeCell ref="B11:F11"/>
    <mergeCell ref="B17:F17"/>
  </mergeCells>
  <pageMargins left="0.7" right="0.7" top="0.75" bottom="0.75" header="0.3" footer="0.3"/>
  <pageSetup paperSize="9" scale="61" fitToHeight="0" orientation="landscape" r:id="rId1"/>
  <rowBreaks count="1" manualBreakCount="1">
    <brk id="2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showGridLines="0" zoomScaleNormal="100" workbookViewId="0">
      <selection sqref="A1:V1"/>
    </sheetView>
  </sheetViews>
  <sheetFormatPr baseColWidth="10" defaultRowHeight="12.75" x14ac:dyDescent="0.2"/>
  <cols>
    <col min="1" max="1" width="9.5703125" style="1" customWidth="1"/>
    <col min="2" max="2" width="13.7109375" style="1" customWidth="1"/>
    <col min="3" max="3" width="10.7109375" style="1" customWidth="1"/>
    <col min="4" max="4" width="9.28515625" style="1" customWidth="1"/>
    <col min="5" max="5" width="8.85546875" style="1" customWidth="1"/>
    <col min="6" max="6" width="3.85546875" style="1" customWidth="1"/>
    <col min="7" max="7" width="13" style="1" customWidth="1"/>
    <col min="8" max="12" width="11.5703125" style="1" customWidth="1"/>
    <col min="13" max="13" width="1.7109375" style="1" customWidth="1"/>
    <col min="14" max="14" width="15.28515625" style="1" customWidth="1"/>
    <col min="15" max="15" width="11.42578125" style="1"/>
    <col min="16" max="16" width="10.28515625" style="1" customWidth="1"/>
    <col min="17" max="16384" width="11.42578125" style="1"/>
  </cols>
  <sheetData>
    <row r="1" spans="1:22" ht="31.5" customHeight="1" x14ac:dyDescent="0.2">
      <c r="A1" s="596" t="s">
        <v>590</v>
      </c>
      <c r="B1" s="597"/>
      <c r="C1" s="597"/>
      <c r="D1" s="597"/>
      <c r="E1" s="597"/>
      <c r="F1" s="597"/>
      <c r="G1" s="597"/>
      <c r="H1" s="597"/>
      <c r="I1" s="597"/>
      <c r="J1" s="597"/>
      <c r="K1" s="597"/>
      <c r="L1" s="597"/>
      <c r="M1" s="597"/>
      <c r="N1" s="597"/>
      <c r="O1" s="597"/>
      <c r="P1" s="597"/>
      <c r="Q1" s="597"/>
      <c r="R1" s="597"/>
      <c r="S1" s="597"/>
      <c r="T1" s="597"/>
      <c r="U1" s="597"/>
      <c r="V1" s="597"/>
    </row>
    <row r="2" spans="1:22" ht="31.5" customHeight="1" x14ac:dyDescent="0.2">
      <c r="A2" s="598" t="s">
        <v>421</v>
      </c>
      <c r="B2" s="599"/>
      <c r="C2" s="599"/>
      <c r="D2" s="599"/>
      <c r="E2" s="599"/>
      <c r="F2" s="599"/>
      <c r="G2" s="599"/>
      <c r="H2" s="599"/>
      <c r="I2" s="599"/>
      <c r="J2" s="599"/>
      <c r="K2" s="599"/>
      <c r="L2" s="599"/>
      <c r="M2" s="599"/>
      <c r="N2" s="599"/>
      <c r="O2" s="599"/>
      <c r="P2" s="599"/>
      <c r="Q2" s="599"/>
      <c r="R2" s="599"/>
      <c r="S2" s="599"/>
      <c r="T2" s="599"/>
      <c r="U2" s="599"/>
      <c r="V2" s="599"/>
    </row>
    <row r="3" spans="1:22" ht="21.75" customHeight="1" x14ac:dyDescent="0.2">
      <c r="A3" s="600"/>
      <c r="B3" s="600"/>
      <c r="C3" s="600"/>
      <c r="D3" s="600"/>
      <c r="E3" s="600"/>
      <c r="F3" s="600"/>
      <c r="G3" s="600"/>
      <c r="H3" s="600"/>
      <c r="I3" s="600"/>
      <c r="J3" s="600"/>
      <c r="K3" s="600"/>
      <c r="L3" s="600"/>
      <c r="M3" s="600"/>
      <c r="N3" s="600"/>
      <c r="O3" s="600"/>
      <c r="P3" s="600"/>
      <c r="Q3" s="600"/>
      <c r="R3" s="600"/>
      <c r="S3" s="600"/>
      <c r="T3" s="600"/>
      <c r="U3" s="600"/>
      <c r="V3" s="600"/>
    </row>
    <row r="4" spans="1:22" ht="9.9499999999999993" customHeight="1" x14ac:dyDescent="0.2">
      <c r="A4" s="600"/>
      <c r="B4" s="600"/>
      <c r="C4" s="600"/>
      <c r="D4" s="600"/>
      <c r="E4" s="600"/>
      <c r="F4" s="600"/>
      <c r="G4" s="600"/>
      <c r="H4" s="600"/>
      <c r="I4" s="600"/>
      <c r="J4" s="600"/>
      <c r="K4" s="600"/>
      <c r="L4" s="600"/>
      <c r="M4" s="600"/>
      <c r="N4" s="600"/>
      <c r="O4" s="600"/>
      <c r="P4" s="600"/>
      <c r="Q4" s="600"/>
      <c r="R4" s="600"/>
      <c r="S4" s="600"/>
      <c r="T4" s="600"/>
      <c r="U4" s="600"/>
      <c r="V4" s="600"/>
    </row>
    <row r="5" spans="1:22" ht="9.9499999999999993" customHeight="1" x14ac:dyDescent="0.2">
      <c r="A5" s="2"/>
      <c r="B5" s="2"/>
      <c r="C5" s="2"/>
      <c r="D5" s="2"/>
      <c r="E5" s="2"/>
      <c r="F5" s="2"/>
      <c r="G5" s="2"/>
      <c r="H5" s="2"/>
      <c r="I5" s="2"/>
      <c r="J5" s="2"/>
      <c r="K5" s="2"/>
      <c r="L5" s="2"/>
      <c r="M5" s="2"/>
      <c r="N5" s="2"/>
      <c r="O5" s="2"/>
    </row>
    <row r="6" spans="1:22" ht="9.9499999999999993" customHeight="1" x14ac:dyDescent="0.2">
      <c r="A6" s="2"/>
      <c r="B6" s="2"/>
      <c r="C6" s="2"/>
      <c r="D6" s="2"/>
      <c r="E6" s="2"/>
      <c r="F6" s="2"/>
      <c r="G6" s="2"/>
      <c r="H6" s="2"/>
      <c r="I6" s="2"/>
      <c r="J6" s="2"/>
      <c r="K6" s="2"/>
      <c r="L6" s="2"/>
      <c r="M6" s="2"/>
      <c r="N6" s="2"/>
      <c r="O6" s="2"/>
    </row>
    <row r="7" spans="1:22" ht="23.25" customHeight="1" x14ac:dyDescent="0.2">
      <c r="A7" s="2"/>
      <c r="B7" s="2"/>
      <c r="C7" s="2"/>
      <c r="D7" s="2"/>
      <c r="E7" s="2"/>
      <c r="F7" s="2"/>
      <c r="G7" s="2"/>
      <c r="H7" s="594" t="s">
        <v>424</v>
      </c>
      <c r="I7" s="594"/>
      <c r="J7" s="594"/>
      <c r="K7" s="594"/>
      <c r="L7" s="594"/>
      <c r="M7" s="2"/>
      <c r="N7" s="2"/>
      <c r="O7" s="2"/>
      <c r="Q7" s="2"/>
      <c r="R7" s="601" t="s">
        <v>424</v>
      </c>
      <c r="S7" s="601"/>
      <c r="T7" s="601"/>
      <c r="U7" s="601"/>
      <c r="V7" s="601"/>
    </row>
    <row r="8" spans="1:22" ht="29.25" customHeight="1" thickBot="1" x14ac:dyDescent="0.25">
      <c r="A8" s="589" t="s">
        <v>416</v>
      </c>
      <c r="B8" s="590"/>
      <c r="C8" s="590"/>
      <c r="D8" s="590"/>
      <c r="E8" s="590"/>
      <c r="F8" s="591"/>
      <c r="G8" s="587" t="s">
        <v>242</v>
      </c>
      <c r="H8" s="104" t="s">
        <v>426</v>
      </c>
      <c r="I8" s="104" t="s">
        <v>427</v>
      </c>
      <c r="J8" s="104" t="s">
        <v>428</v>
      </c>
      <c r="K8" s="104" t="s">
        <v>429</v>
      </c>
      <c r="L8" s="104" t="s">
        <v>430</v>
      </c>
      <c r="M8" s="2"/>
      <c r="N8" s="577" t="s">
        <v>418</v>
      </c>
      <c r="O8" s="577"/>
      <c r="P8" s="578"/>
      <c r="Q8" s="575" t="s">
        <v>242</v>
      </c>
      <c r="R8" s="104" t="s">
        <v>426</v>
      </c>
      <c r="S8" s="104" t="s">
        <v>427</v>
      </c>
      <c r="T8" s="104" t="s">
        <v>428</v>
      </c>
      <c r="U8" s="104" t="s">
        <v>429</v>
      </c>
      <c r="V8" s="104" t="s">
        <v>430</v>
      </c>
    </row>
    <row r="9" spans="1:22" ht="29.25" customHeight="1" thickTop="1" thickBot="1" x14ac:dyDescent="0.25">
      <c r="A9" s="588"/>
      <c r="B9" s="592"/>
      <c r="C9" s="592"/>
      <c r="D9" s="592"/>
      <c r="E9" s="592"/>
      <c r="F9" s="593"/>
      <c r="G9" s="588"/>
      <c r="H9" s="372" t="s">
        <v>431</v>
      </c>
      <c r="I9" s="115" t="s">
        <v>431</v>
      </c>
      <c r="J9" s="115" t="s">
        <v>431</v>
      </c>
      <c r="K9" s="116" t="s">
        <v>431</v>
      </c>
      <c r="L9" s="116" t="s">
        <v>431</v>
      </c>
      <c r="M9" s="2"/>
      <c r="N9" s="579"/>
      <c r="O9" s="579"/>
      <c r="P9" s="580"/>
      <c r="Q9" s="576"/>
      <c r="R9" s="97" t="str">
        <f>+H9</f>
        <v>Nom du site à renseigner</v>
      </c>
      <c r="S9" s="97" t="str">
        <f>+I9</f>
        <v>Nom du site à renseigner</v>
      </c>
      <c r="T9" s="97" t="str">
        <f>+J9</f>
        <v>Nom du site à renseigner</v>
      </c>
      <c r="U9" s="97" t="str">
        <f>+K9</f>
        <v>Nom du site à renseigner</v>
      </c>
      <c r="V9" s="97" t="str">
        <f>+L9</f>
        <v>Nom du site à renseigner</v>
      </c>
    </row>
    <row r="10" spans="1:22" ht="23.25" customHeight="1" thickTop="1" thickBot="1" x14ac:dyDescent="0.25">
      <c r="A10" s="570" t="s">
        <v>498</v>
      </c>
      <c r="B10" s="571"/>
      <c r="C10" s="571"/>
      <c r="D10" s="571"/>
      <c r="E10" s="571"/>
      <c r="F10" s="571"/>
      <c r="G10" s="370">
        <f>SUM(H10:L10)</f>
        <v>0</v>
      </c>
      <c r="H10" s="374">
        <f>BP_site!H7</f>
        <v>0</v>
      </c>
      <c r="I10" s="126"/>
      <c r="J10" s="126"/>
      <c r="K10" s="126"/>
      <c r="L10" s="126"/>
      <c r="M10" s="105"/>
      <c r="N10" s="581" t="s">
        <v>432</v>
      </c>
      <c r="O10" s="582"/>
      <c r="P10" s="583"/>
      <c r="Q10" s="366">
        <f>SUM(R10:V10)</f>
        <v>0</v>
      </c>
      <c r="R10" s="366">
        <f>BP_site!M7</f>
        <v>0</v>
      </c>
      <c r="S10" s="367"/>
      <c r="T10" s="367"/>
      <c r="U10" s="367"/>
      <c r="V10" s="367"/>
    </row>
    <row r="11" spans="1:22" ht="29.25" customHeight="1" thickTop="1" thickBot="1" x14ac:dyDescent="0.25">
      <c r="A11" s="528" t="s">
        <v>581</v>
      </c>
      <c r="B11" s="529"/>
      <c r="C11" s="529"/>
      <c r="D11" s="529"/>
      <c r="E11" s="529"/>
      <c r="F11" s="530"/>
      <c r="G11" s="102">
        <f t="shared" ref="G11:G24" si="0">SUM(H11:L11)</f>
        <v>0</v>
      </c>
      <c r="H11" s="375">
        <f>BP_site!H8</f>
        <v>0</v>
      </c>
      <c r="I11" s="362"/>
      <c r="J11" s="362"/>
      <c r="K11" s="362"/>
      <c r="L11" s="362"/>
      <c r="M11" s="2"/>
      <c r="N11" s="584" t="s">
        <v>462</v>
      </c>
      <c r="O11" s="585"/>
      <c r="P11" s="586"/>
      <c r="Q11" s="368">
        <f t="shared" ref="Q11:Q24" si="1">SUM(R11:V11)</f>
        <v>0</v>
      </c>
      <c r="R11" s="366">
        <f>BP_site!M8</f>
        <v>0</v>
      </c>
      <c r="S11" s="367"/>
      <c r="T11" s="367"/>
      <c r="U11" s="367"/>
      <c r="V11" s="367"/>
    </row>
    <row r="12" spans="1:22" ht="20.100000000000001" customHeight="1" thickTop="1" thickBot="1" x14ac:dyDescent="0.25">
      <c r="A12" s="570" t="s">
        <v>500</v>
      </c>
      <c r="B12" s="571"/>
      <c r="C12" s="571"/>
      <c r="D12" s="571"/>
      <c r="E12" s="571"/>
      <c r="F12" s="571"/>
      <c r="G12" s="370">
        <f t="shared" si="0"/>
        <v>0</v>
      </c>
      <c r="H12" s="374">
        <f>BP_site!H9</f>
        <v>0</v>
      </c>
      <c r="I12" s="126"/>
      <c r="J12" s="126"/>
      <c r="K12" s="126"/>
      <c r="L12" s="126"/>
      <c r="M12" s="2"/>
      <c r="N12" s="522" t="s">
        <v>422</v>
      </c>
      <c r="O12" s="523"/>
      <c r="P12" s="524"/>
      <c r="Q12" s="369">
        <f t="shared" si="1"/>
        <v>0</v>
      </c>
      <c r="R12" s="366">
        <f>BP_site!M9</f>
        <v>0</v>
      </c>
      <c r="S12" s="367"/>
      <c r="T12" s="367"/>
      <c r="U12" s="367"/>
      <c r="V12" s="367"/>
    </row>
    <row r="13" spans="1:22" ht="20.100000000000001" customHeight="1" thickTop="1" thickBot="1" x14ac:dyDescent="0.25">
      <c r="A13" s="528" t="s">
        <v>758</v>
      </c>
      <c r="B13" s="529"/>
      <c r="C13" s="529"/>
      <c r="D13" s="529"/>
      <c r="E13" s="529"/>
      <c r="F13" s="530"/>
      <c r="G13" s="102">
        <f t="shared" si="0"/>
        <v>0</v>
      </c>
      <c r="H13" s="375">
        <f>BP_site!H10</f>
        <v>0</v>
      </c>
      <c r="I13" s="363"/>
      <c r="J13" s="363"/>
      <c r="K13" s="363"/>
      <c r="L13" s="363"/>
      <c r="M13" s="2"/>
      <c r="N13" s="522" t="s">
        <v>422</v>
      </c>
      <c r="O13" s="523"/>
      <c r="P13" s="524"/>
      <c r="Q13" s="369">
        <f t="shared" si="1"/>
        <v>0</v>
      </c>
      <c r="R13" s="366">
        <f>BP_site!M10</f>
        <v>0</v>
      </c>
      <c r="S13" s="367"/>
      <c r="T13" s="367"/>
      <c r="U13" s="367"/>
      <c r="V13" s="367"/>
    </row>
    <row r="14" spans="1:22" ht="20.100000000000001" customHeight="1" thickTop="1" thickBot="1" x14ac:dyDescent="0.25">
      <c r="A14" s="528" t="s">
        <v>582</v>
      </c>
      <c r="B14" s="529"/>
      <c r="C14" s="529"/>
      <c r="D14" s="529"/>
      <c r="E14" s="529"/>
      <c r="F14" s="530"/>
      <c r="G14" s="102">
        <f t="shared" si="0"/>
        <v>0</v>
      </c>
      <c r="H14" s="375">
        <f>BP_site!H11</f>
        <v>0</v>
      </c>
      <c r="I14" s="363"/>
      <c r="J14" s="363"/>
      <c r="K14" s="363"/>
      <c r="L14" s="363"/>
      <c r="M14" s="2"/>
      <c r="N14" s="541" t="s">
        <v>422</v>
      </c>
      <c r="O14" s="523"/>
      <c r="P14" s="524"/>
      <c r="Q14" s="369">
        <f t="shared" si="1"/>
        <v>0</v>
      </c>
      <c r="R14" s="366">
        <f>BP_site!M11</f>
        <v>0</v>
      </c>
      <c r="S14" s="367"/>
      <c r="T14" s="367"/>
      <c r="U14" s="367"/>
      <c r="V14" s="367"/>
    </row>
    <row r="15" spans="1:22" ht="20.100000000000001" customHeight="1" thickTop="1" thickBot="1" x14ac:dyDescent="0.25">
      <c r="A15" s="528" t="s">
        <v>583</v>
      </c>
      <c r="B15" s="529"/>
      <c r="C15" s="529"/>
      <c r="D15" s="529"/>
      <c r="E15" s="529"/>
      <c r="F15" s="530"/>
      <c r="G15" s="102">
        <f t="shared" si="0"/>
        <v>0</v>
      </c>
      <c r="H15" s="375">
        <f>BP_site!H12</f>
        <v>0</v>
      </c>
      <c r="I15" s="364"/>
      <c r="J15" s="364"/>
      <c r="K15" s="364"/>
      <c r="L15" s="364"/>
      <c r="M15" s="2"/>
      <c r="N15" s="541" t="s">
        <v>422</v>
      </c>
      <c r="O15" s="523"/>
      <c r="P15" s="524"/>
      <c r="Q15" s="369">
        <f t="shared" si="1"/>
        <v>0</v>
      </c>
      <c r="R15" s="366">
        <f>BP_site!M12</f>
        <v>0</v>
      </c>
      <c r="S15" s="367"/>
      <c r="T15" s="367"/>
      <c r="U15" s="367"/>
      <c r="V15" s="367"/>
    </row>
    <row r="16" spans="1:22" ht="20.100000000000001" customHeight="1" thickTop="1" thickBot="1" x14ac:dyDescent="0.25">
      <c r="A16" s="570" t="s">
        <v>502</v>
      </c>
      <c r="B16" s="571"/>
      <c r="C16" s="571"/>
      <c r="D16" s="571"/>
      <c r="E16" s="571"/>
      <c r="F16" s="571"/>
      <c r="G16" s="370">
        <f>SUM(G17:G20)</f>
        <v>0</v>
      </c>
      <c r="H16" s="374">
        <f>BP_site!H13</f>
        <v>0</v>
      </c>
      <c r="I16" s="126"/>
      <c r="J16" s="126"/>
      <c r="K16" s="126"/>
      <c r="L16" s="126"/>
      <c r="M16" s="2"/>
      <c r="N16" s="541" t="s">
        <v>422</v>
      </c>
      <c r="O16" s="523"/>
      <c r="P16" s="524"/>
      <c r="Q16" s="369">
        <f t="shared" si="1"/>
        <v>0</v>
      </c>
      <c r="R16" s="366">
        <f>BP_site!M13</f>
        <v>0</v>
      </c>
      <c r="S16" s="367"/>
      <c r="T16" s="367"/>
      <c r="U16" s="367"/>
      <c r="V16" s="367"/>
    </row>
    <row r="17" spans="1:22" ht="20.100000000000001" customHeight="1" thickTop="1" thickBot="1" x14ac:dyDescent="0.25">
      <c r="A17" s="528" t="s">
        <v>584</v>
      </c>
      <c r="B17" s="529"/>
      <c r="C17" s="529"/>
      <c r="D17" s="529"/>
      <c r="E17" s="529"/>
      <c r="F17" s="530"/>
      <c r="G17" s="102">
        <f t="shared" si="0"/>
        <v>0</v>
      </c>
      <c r="H17" s="375">
        <f>BP_site!H14</f>
        <v>0</v>
      </c>
      <c r="I17" s="364"/>
      <c r="J17" s="364"/>
      <c r="K17" s="364"/>
      <c r="L17" s="364"/>
      <c r="M17" s="2"/>
      <c r="N17" s="541" t="s">
        <v>422</v>
      </c>
      <c r="O17" s="523"/>
      <c r="P17" s="524"/>
      <c r="Q17" s="369">
        <f t="shared" si="1"/>
        <v>0</v>
      </c>
      <c r="R17" s="366">
        <f>BP_site!M14</f>
        <v>0</v>
      </c>
      <c r="S17" s="367"/>
      <c r="T17" s="367"/>
      <c r="U17" s="367"/>
      <c r="V17" s="367"/>
    </row>
    <row r="18" spans="1:22" ht="20.100000000000001" customHeight="1" thickTop="1" thickBot="1" x14ac:dyDescent="0.25">
      <c r="A18" s="528" t="s">
        <v>585</v>
      </c>
      <c r="B18" s="529"/>
      <c r="C18" s="529"/>
      <c r="D18" s="529"/>
      <c r="E18" s="529"/>
      <c r="F18" s="530"/>
      <c r="G18" s="169">
        <f t="shared" si="0"/>
        <v>0</v>
      </c>
      <c r="H18" s="375">
        <f>BP_site!H15</f>
        <v>0</v>
      </c>
      <c r="I18" s="364"/>
      <c r="J18" s="364"/>
      <c r="K18" s="364"/>
      <c r="L18" s="364"/>
      <c r="M18" s="2"/>
      <c r="N18" s="541" t="s">
        <v>422</v>
      </c>
      <c r="O18" s="523"/>
      <c r="P18" s="524"/>
      <c r="Q18" s="369">
        <f t="shared" si="1"/>
        <v>0</v>
      </c>
      <c r="R18" s="366">
        <f>BP_site!M15</f>
        <v>0</v>
      </c>
      <c r="S18" s="367"/>
      <c r="T18" s="367"/>
      <c r="U18" s="367"/>
      <c r="V18" s="367"/>
    </row>
    <row r="19" spans="1:22" ht="20.100000000000001" customHeight="1" thickTop="1" thickBot="1" x14ac:dyDescent="0.25">
      <c r="A19" s="570" t="s">
        <v>586</v>
      </c>
      <c r="B19" s="571"/>
      <c r="C19" s="571"/>
      <c r="D19" s="571"/>
      <c r="E19" s="571"/>
      <c r="F19" s="571"/>
      <c r="G19" s="371">
        <f t="shared" si="0"/>
        <v>0</v>
      </c>
      <c r="H19" s="374">
        <f>BP_site!H16</f>
        <v>0</v>
      </c>
      <c r="I19" s="126"/>
      <c r="J19" s="126"/>
      <c r="K19" s="126"/>
      <c r="L19" s="126"/>
      <c r="M19" s="2"/>
      <c r="N19" s="541" t="s">
        <v>422</v>
      </c>
      <c r="O19" s="523"/>
      <c r="P19" s="524"/>
      <c r="Q19" s="369">
        <f t="shared" si="1"/>
        <v>0</v>
      </c>
      <c r="R19" s="366">
        <f>BP_site!M16</f>
        <v>0</v>
      </c>
      <c r="S19" s="367"/>
      <c r="T19" s="367"/>
      <c r="U19" s="367"/>
      <c r="V19" s="367"/>
    </row>
    <row r="20" spans="1:22" ht="20.100000000000001" customHeight="1" thickTop="1" thickBot="1" x14ac:dyDescent="0.25">
      <c r="A20" s="528" t="s">
        <v>587</v>
      </c>
      <c r="B20" s="529"/>
      <c r="C20" s="529"/>
      <c r="D20" s="529"/>
      <c r="E20" s="529"/>
      <c r="F20" s="530"/>
      <c r="G20" s="103">
        <f t="shared" si="0"/>
        <v>0</v>
      </c>
      <c r="H20" s="375">
        <f>BP_site!H17</f>
        <v>0</v>
      </c>
      <c r="I20" s="364"/>
      <c r="J20" s="364"/>
      <c r="K20" s="364"/>
      <c r="L20" s="364"/>
      <c r="M20" s="2"/>
      <c r="N20" s="541" t="s">
        <v>422</v>
      </c>
      <c r="O20" s="523"/>
      <c r="P20" s="524"/>
      <c r="Q20" s="369">
        <f t="shared" si="1"/>
        <v>0</v>
      </c>
      <c r="R20" s="366">
        <f>BP_site!M17</f>
        <v>0</v>
      </c>
      <c r="S20" s="367"/>
      <c r="T20" s="367"/>
      <c r="U20" s="367"/>
      <c r="V20" s="367"/>
    </row>
    <row r="21" spans="1:22" ht="20.100000000000001" customHeight="1" thickTop="1" thickBot="1" x14ac:dyDescent="0.25">
      <c r="A21" s="572" t="s">
        <v>503</v>
      </c>
      <c r="B21" s="555"/>
      <c r="C21" s="555"/>
      <c r="D21" s="555"/>
      <c r="E21" s="555"/>
      <c r="F21" s="555"/>
      <c r="G21" s="101">
        <f t="shared" si="0"/>
        <v>0</v>
      </c>
      <c r="H21" s="376">
        <f>BP_site!H18</f>
        <v>0</v>
      </c>
      <c r="I21" s="365"/>
      <c r="J21" s="365"/>
      <c r="K21" s="365"/>
      <c r="L21" s="365"/>
      <c r="M21" s="2"/>
      <c r="N21" s="541" t="s">
        <v>422</v>
      </c>
      <c r="O21" s="523"/>
      <c r="P21" s="524"/>
      <c r="Q21" s="369">
        <f t="shared" si="1"/>
        <v>0</v>
      </c>
      <c r="R21" s="366">
        <f>BP_site!M18</f>
        <v>0</v>
      </c>
      <c r="S21" s="367"/>
      <c r="T21" s="367"/>
      <c r="U21" s="367"/>
      <c r="V21" s="367"/>
    </row>
    <row r="22" spans="1:22" ht="27" customHeight="1" thickTop="1" thickBot="1" x14ac:dyDescent="0.25">
      <c r="A22" s="572" t="s">
        <v>504</v>
      </c>
      <c r="B22" s="555"/>
      <c r="C22" s="555"/>
      <c r="D22" s="555"/>
      <c r="E22" s="555"/>
      <c r="F22" s="555"/>
      <c r="G22" s="101">
        <f t="shared" si="0"/>
        <v>0</v>
      </c>
      <c r="H22" s="374">
        <f>BP_site!H19</f>
        <v>0</v>
      </c>
      <c r="I22" s="126"/>
      <c r="J22" s="126"/>
      <c r="K22" s="126"/>
      <c r="L22" s="126"/>
      <c r="M22" s="2"/>
      <c r="N22" s="541" t="s">
        <v>422</v>
      </c>
      <c r="O22" s="523"/>
      <c r="P22" s="524"/>
      <c r="Q22" s="369">
        <f t="shared" si="1"/>
        <v>0</v>
      </c>
      <c r="R22" s="366">
        <f>BP_site!M19</f>
        <v>0</v>
      </c>
      <c r="S22" s="367"/>
      <c r="T22" s="367"/>
      <c r="U22" s="367"/>
      <c r="V22" s="367"/>
    </row>
    <row r="23" spans="1:22" ht="20.100000000000001" customHeight="1" thickTop="1" thickBot="1" x14ac:dyDescent="0.25">
      <c r="A23" s="570" t="s">
        <v>588</v>
      </c>
      <c r="B23" s="571"/>
      <c r="C23" s="571"/>
      <c r="D23" s="571"/>
      <c r="E23" s="571"/>
      <c r="F23" s="571"/>
      <c r="G23" s="101">
        <f t="shared" si="0"/>
        <v>0</v>
      </c>
      <c r="H23" s="374">
        <f>BP_site!H20</f>
        <v>0</v>
      </c>
      <c r="I23" s="126"/>
      <c r="J23" s="126"/>
      <c r="K23" s="126"/>
      <c r="L23" s="126"/>
      <c r="M23" s="2"/>
      <c r="N23" s="541" t="s">
        <v>422</v>
      </c>
      <c r="O23" s="523"/>
      <c r="P23" s="524"/>
      <c r="Q23" s="369">
        <f t="shared" si="1"/>
        <v>0</v>
      </c>
      <c r="R23" s="366">
        <f>BP_site!M20</f>
        <v>0</v>
      </c>
      <c r="S23" s="367"/>
      <c r="T23" s="367"/>
      <c r="U23" s="367"/>
      <c r="V23" s="367"/>
    </row>
    <row r="24" spans="1:22" ht="20.100000000000001" customHeight="1" thickTop="1" thickBot="1" x14ac:dyDescent="0.25">
      <c r="A24" s="522" t="s">
        <v>589</v>
      </c>
      <c r="B24" s="523"/>
      <c r="C24" s="523"/>
      <c r="D24" s="523"/>
      <c r="E24" s="523"/>
      <c r="F24" s="524"/>
      <c r="G24" s="101">
        <f t="shared" si="0"/>
        <v>0</v>
      </c>
      <c r="H24" s="374">
        <f>BP_site!H21</f>
        <v>0</v>
      </c>
      <c r="I24" s="126"/>
      <c r="J24" s="126"/>
      <c r="K24" s="126"/>
      <c r="L24" s="126"/>
      <c r="M24" s="2"/>
      <c r="N24" s="541" t="s">
        <v>422</v>
      </c>
      <c r="O24" s="523"/>
      <c r="P24" s="524"/>
      <c r="Q24" s="369">
        <f t="shared" si="1"/>
        <v>0</v>
      </c>
      <c r="R24" s="366">
        <f>BP_site!M21</f>
        <v>0</v>
      </c>
      <c r="S24" s="367"/>
      <c r="T24" s="367"/>
      <c r="U24" s="367"/>
      <c r="V24" s="367"/>
    </row>
    <row r="25" spans="1:22" ht="27.75" customHeight="1" thickTop="1" x14ac:dyDescent="0.2">
      <c r="A25" s="574" t="s">
        <v>417</v>
      </c>
      <c r="B25" s="574"/>
      <c r="C25" s="574"/>
      <c r="D25" s="574"/>
      <c r="E25" s="574"/>
      <c r="F25" s="574"/>
      <c r="G25" s="174">
        <f>G10+G12+G16+G19+G21+G22+G23+G24</f>
        <v>0</v>
      </c>
      <c r="H25" s="373">
        <f t="shared" ref="H25:L25" si="2">H10+H12+H16+H19+H21+H22+H23+H24</f>
        <v>0</v>
      </c>
      <c r="I25" s="175">
        <f t="shared" si="2"/>
        <v>0</v>
      </c>
      <c r="J25" s="175">
        <f t="shared" si="2"/>
        <v>0</v>
      </c>
      <c r="K25" s="175">
        <f t="shared" si="2"/>
        <v>0</v>
      </c>
      <c r="L25" s="175">
        <f t="shared" si="2"/>
        <v>0</v>
      </c>
      <c r="M25" s="2"/>
      <c r="N25" s="595" t="s">
        <v>423</v>
      </c>
      <c r="O25" s="595"/>
      <c r="P25" s="595"/>
      <c r="Q25" s="377">
        <f>+Q11+Q10</f>
        <v>0</v>
      </c>
      <c r="R25" s="378">
        <f t="shared" ref="R25:V25" si="3">+R11+R10</f>
        <v>0</v>
      </c>
      <c r="S25" s="378">
        <f t="shared" si="3"/>
        <v>0</v>
      </c>
      <c r="T25" s="378">
        <f t="shared" si="3"/>
        <v>0</v>
      </c>
      <c r="U25" s="378">
        <f t="shared" si="3"/>
        <v>0</v>
      </c>
      <c r="V25" s="378">
        <f t="shared" si="3"/>
        <v>0</v>
      </c>
    </row>
    <row r="26" spans="1:22" ht="19.5" customHeight="1" x14ac:dyDescent="0.2">
      <c r="A26" s="573" t="s">
        <v>419</v>
      </c>
      <c r="B26" s="573"/>
      <c r="C26" s="573"/>
      <c r="D26" s="573"/>
      <c r="E26" s="573"/>
      <c r="F26" s="573"/>
      <c r="G26" s="573"/>
      <c r="H26" s="573"/>
      <c r="I26" s="573"/>
      <c r="J26" s="573"/>
      <c r="K26" s="573"/>
      <c r="L26" s="573"/>
      <c r="M26" s="573"/>
      <c r="N26" s="2"/>
      <c r="O26" s="2"/>
    </row>
    <row r="27" spans="1:22" ht="9.9499999999999993" customHeight="1" x14ac:dyDescent="0.2">
      <c r="A27" s="2"/>
      <c r="B27" s="2"/>
      <c r="C27" s="2"/>
      <c r="D27" s="2"/>
      <c r="E27" s="2"/>
      <c r="F27" s="2"/>
      <c r="G27" s="2"/>
      <c r="H27" s="2"/>
      <c r="I27" s="2"/>
      <c r="J27" s="2"/>
      <c r="K27" s="2"/>
      <c r="L27" s="2"/>
      <c r="M27" s="2"/>
      <c r="N27" s="2"/>
      <c r="O27" s="2"/>
    </row>
    <row r="28" spans="1:22" ht="9.9499999999999993" customHeight="1" x14ac:dyDescent="0.2">
      <c r="A28" s="2"/>
      <c r="B28" s="2"/>
      <c r="C28" s="2"/>
      <c r="D28" s="2"/>
      <c r="E28" s="2"/>
      <c r="F28" s="2"/>
      <c r="G28" s="2"/>
      <c r="H28" s="2"/>
      <c r="I28" s="2"/>
      <c r="J28" s="2"/>
      <c r="K28" s="2"/>
      <c r="L28" s="2"/>
      <c r="M28" s="2"/>
      <c r="N28" s="2"/>
      <c r="O28" s="2"/>
    </row>
    <row r="29" spans="1:22" ht="43.5" customHeight="1" x14ac:dyDescent="0.2">
      <c r="A29" s="536" t="s">
        <v>243</v>
      </c>
      <c r="B29" s="537"/>
      <c r="C29" s="538">
        <f>+Q10</f>
        <v>0</v>
      </c>
      <c r="D29" s="538"/>
      <c r="E29" s="539" t="s">
        <v>244</v>
      </c>
      <c r="F29" s="539"/>
      <c r="G29" s="182" t="str">
        <f>IF(G25&gt;0,C29/G25,"0,00 %")</f>
        <v>0,00 %</v>
      </c>
      <c r="H29" s="96" t="s">
        <v>245</v>
      </c>
      <c r="I29" s="14"/>
      <c r="J29" s="14"/>
      <c r="K29" s="14"/>
      <c r="L29" s="14"/>
      <c r="M29" s="15"/>
      <c r="N29" s="2"/>
      <c r="O29" s="2"/>
    </row>
    <row r="30" spans="1:22" ht="15" thickBot="1" x14ac:dyDescent="0.25">
      <c r="A30" s="2"/>
      <c r="B30" s="2"/>
      <c r="C30" s="2"/>
      <c r="D30" s="2"/>
      <c r="E30" s="2"/>
      <c r="F30" s="2"/>
      <c r="G30" s="2"/>
      <c r="H30" s="2"/>
      <c r="I30" s="2"/>
      <c r="J30" s="2"/>
      <c r="K30" s="2"/>
      <c r="L30" s="2"/>
      <c r="M30" s="2"/>
      <c r="N30" s="2"/>
      <c r="O30" s="2"/>
    </row>
    <row r="31" spans="1:22" ht="30" customHeight="1" thickTop="1" thickBot="1" x14ac:dyDescent="0.35">
      <c r="A31" s="384" t="s">
        <v>593</v>
      </c>
      <c r="B31" s="385"/>
      <c r="C31" s="192"/>
      <c r="D31" s="192"/>
      <c r="E31" s="192"/>
      <c r="F31" s="386"/>
      <c r="N31" s="2"/>
      <c r="O31" s="2"/>
    </row>
    <row r="32" spans="1:22" s="73" customFormat="1" ht="24" customHeight="1" thickTop="1" x14ac:dyDescent="0.25">
      <c r="A32" s="569" t="s">
        <v>779</v>
      </c>
      <c r="B32" s="569"/>
      <c r="C32" s="569"/>
      <c r="D32" s="569"/>
      <c r="E32" s="569"/>
      <c r="F32" s="569"/>
      <c r="G32" s="569"/>
      <c r="H32" s="569"/>
      <c r="I32" s="569"/>
      <c r="J32" s="569"/>
      <c r="K32" s="569"/>
      <c r="L32" s="569"/>
      <c r="M32" s="383"/>
      <c r="N32" s="383"/>
      <c r="O32" s="383"/>
    </row>
    <row r="33" spans="1:15" ht="14.25" x14ac:dyDescent="0.2">
      <c r="A33" s="2"/>
      <c r="B33" s="2"/>
      <c r="C33" s="2"/>
      <c r="D33" s="2"/>
      <c r="E33" s="2"/>
      <c r="F33" s="2"/>
      <c r="G33" s="2"/>
      <c r="H33" s="2"/>
      <c r="I33" s="2"/>
      <c r="J33" s="2"/>
      <c r="K33" s="2"/>
      <c r="L33" s="2"/>
      <c r="M33" s="2"/>
      <c r="N33" s="2"/>
      <c r="O33" s="2"/>
    </row>
    <row r="34" spans="1:15" ht="15.75" thickBot="1" x14ac:dyDescent="0.3">
      <c r="A34" s="127"/>
      <c r="B34"/>
      <c r="C34"/>
      <c r="D34"/>
    </row>
    <row r="35" spans="1:15" ht="13.5" thickBot="1" x14ac:dyDescent="0.25">
      <c r="A35" s="176" t="s">
        <v>418</v>
      </c>
      <c r="B35" s="176" t="s">
        <v>497</v>
      </c>
    </row>
    <row r="36" spans="1:15" ht="60.75" thickBot="1" x14ac:dyDescent="0.25">
      <c r="A36" s="177" t="s">
        <v>499</v>
      </c>
      <c r="B36" s="177"/>
    </row>
    <row r="37" spans="1:15" ht="23.25" thickBot="1" x14ac:dyDescent="0.25">
      <c r="A37" s="178" t="s">
        <v>501</v>
      </c>
      <c r="B37" s="177"/>
    </row>
  </sheetData>
  <sheetProtection algorithmName="SHA-512" hashValue="EQK+F2f4sVQ41YCwsh61ltSxY6plOPfW8kPvN65KCiy4qusSX7auW+aejR3iSdR/KibuSWDjRNBQe27jTSSFog==" saltValue="FiM+mnYVO3h/p5C0rpd5jg==" spinCount="100000" sheet="1" formatRows="0"/>
  <mergeCells count="46">
    <mergeCell ref="H7:L7"/>
    <mergeCell ref="N25:P25"/>
    <mergeCell ref="A1:V1"/>
    <mergeCell ref="A2:V2"/>
    <mergeCell ref="A3:V4"/>
    <mergeCell ref="N21:P21"/>
    <mergeCell ref="N22:P22"/>
    <mergeCell ref="N23:P23"/>
    <mergeCell ref="N24:P24"/>
    <mergeCell ref="N15:P15"/>
    <mergeCell ref="N16:P16"/>
    <mergeCell ref="N17:P17"/>
    <mergeCell ref="N18:P18"/>
    <mergeCell ref="R7:V7"/>
    <mergeCell ref="N20:P20"/>
    <mergeCell ref="N12:P12"/>
    <mergeCell ref="A11:F11"/>
    <mergeCell ref="N19:P19"/>
    <mergeCell ref="Q8:Q9"/>
    <mergeCell ref="N8:P9"/>
    <mergeCell ref="N10:P10"/>
    <mergeCell ref="N11:P11"/>
    <mergeCell ref="A15:F15"/>
    <mergeCell ref="A16:F16"/>
    <mergeCell ref="A17:F17"/>
    <mergeCell ref="A18:F18"/>
    <mergeCell ref="A10:F10"/>
    <mergeCell ref="G8:G9"/>
    <mergeCell ref="A8:F9"/>
    <mergeCell ref="N14:P14"/>
    <mergeCell ref="A12:F12"/>
    <mergeCell ref="A14:F14"/>
    <mergeCell ref="A13:F13"/>
    <mergeCell ref="N13:P13"/>
    <mergeCell ref="A32:L32"/>
    <mergeCell ref="A29:B29"/>
    <mergeCell ref="C29:D29"/>
    <mergeCell ref="E29:F29"/>
    <mergeCell ref="A19:F19"/>
    <mergeCell ref="A20:F20"/>
    <mergeCell ref="A21:F21"/>
    <mergeCell ref="A22:F22"/>
    <mergeCell ref="A23:F23"/>
    <mergeCell ref="A24:F24"/>
    <mergeCell ref="A26:M26"/>
    <mergeCell ref="A25:F25"/>
  </mergeCells>
  <pageMargins left="0.7" right="0.7" top="0.75" bottom="0.75" header="0.3" footer="0.3"/>
  <pageSetup paperSize="9"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5"/>
  <sheetViews>
    <sheetView showGridLines="0" topLeftCell="A598" zoomScale="90" zoomScaleNormal="90" workbookViewId="0">
      <selection activeCell="G24" sqref="G24"/>
    </sheetView>
  </sheetViews>
  <sheetFormatPr baseColWidth="10" defaultRowHeight="12.75" x14ac:dyDescent="0.2"/>
  <cols>
    <col min="1" max="1" width="12.140625" style="1" customWidth="1"/>
    <col min="2" max="2" width="17.140625" style="1" customWidth="1"/>
    <col min="3" max="3" width="15" style="1" customWidth="1"/>
    <col min="4" max="4" width="17.85546875" style="1" customWidth="1"/>
    <col min="5" max="5" width="12.42578125" style="1" customWidth="1"/>
    <col min="6" max="6" width="17.42578125" style="1" customWidth="1"/>
    <col min="7" max="7" width="18.42578125" style="1" customWidth="1"/>
    <col min="8" max="8" width="16.140625" style="1" customWidth="1"/>
    <col min="9" max="9" width="13.28515625" style="1" customWidth="1"/>
    <col min="10" max="10" width="15.28515625" style="1" customWidth="1"/>
    <col min="11" max="11" width="11.42578125" style="1"/>
    <col min="12" max="12" width="12.5703125" style="1" customWidth="1"/>
    <col min="13" max="13" width="11.42578125" style="1"/>
    <col min="14" max="14" width="15.28515625" style="1" customWidth="1"/>
    <col min="15" max="16384" width="11.42578125" style="1"/>
  </cols>
  <sheetData>
    <row r="1" spans="1:15" ht="22.5" customHeight="1" x14ac:dyDescent="0.2">
      <c r="A1" s="602" t="s">
        <v>100</v>
      </c>
      <c r="B1" s="603"/>
      <c r="C1" s="603"/>
      <c r="D1" s="603"/>
      <c r="E1" s="603"/>
      <c r="F1" s="603"/>
      <c r="G1" s="603"/>
      <c r="H1" s="603"/>
      <c r="I1" s="603"/>
      <c r="J1" s="603"/>
      <c r="K1" s="603"/>
      <c r="L1" s="603"/>
      <c r="M1" s="603"/>
      <c r="N1" s="604"/>
    </row>
    <row r="2" spans="1:15" ht="21.75" customHeight="1" x14ac:dyDescent="0.2">
      <c r="A2" s="605" t="s">
        <v>0</v>
      </c>
      <c r="B2" s="606"/>
      <c r="C2" s="606"/>
      <c r="D2" s="606"/>
      <c r="E2" s="606"/>
      <c r="F2" s="606"/>
      <c r="G2" s="606"/>
      <c r="H2" s="606"/>
      <c r="I2" s="606"/>
      <c r="J2" s="606"/>
      <c r="K2" s="606"/>
      <c r="L2" s="606"/>
      <c r="M2" s="606"/>
      <c r="N2" s="607"/>
    </row>
    <row r="3" spans="1:15" s="49" customFormat="1" ht="9.9499999999999993" customHeight="1" x14ac:dyDescent="0.2">
      <c r="A3" s="48"/>
      <c r="B3" s="48"/>
      <c r="C3" s="48"/>
      <c r="D3" s="48"/>
      <c r="E3" s="48"/>
      <c r="F3" s="48"/>
      <c r="G3" s="48"/>
      <c r="H3" s="48"/>
      <c r="I3" s="48"/>
      <c r="J3" s="48"/>
      <c r="K3" s="48"/>
      <c r="L3" s="48"/>
      <c r="M3" s="48"/>
      <c r="N3" s="48"/>
    </row>
    <row r="4" spans="1:15" s="49" customFormat="1" ht="20.100000000000001" customHeight="1" x14ac:dyDescent="0.25">
      <c r="A4" s="608" t="s">
        <v>1</v>
      </c>
      <c r="B4" s="608"/>
      <c r="D4" s="609"/>
      <c r="E4" s="610"/>
      <c r="F4" s="611"/>
      <c r="G4" s="48"/>
      <c r="H4" s="66" t="s">
        <v>305</v>
      </c>
      <c r="I4" s="48"/>
      <c r="J4" s="48"/>
      <c r="K4" s="48"/>
      <c r="L4" s="48"/>
      <c r="M4" s="48"/>
      <c r="N4" s="48"/>
    </row>
    <row r="5" spans="1:15" ht="14.25" x14ac:dyDescent="0.2">
      <c r="A5" s="2"/>
      <c r="B5" s="2"/>
      <c r="C5" s="2"/>
      <c r="D5" s="2"/>
      <c r="E5" s="2"/>
      <c r="F5" s="2"/>
      <c r="G5" s="2"/>
      <c r="H5" s="2"/>
      <c r="I5" s="2"/>
      <c r="J5" s="2"/>
      <c r="K5" s="2"/>
      <c r="L5" s="2"/>
      <c r="M5" s="2"/>
      <c r="N5" s="2"/>
      <c r="O5" s="2"/>
    </row>
    <row r="6" spans="1:15" ht="20.100000000000001" customHeight="1" x14ac:dyDescent="0.2">
      <c r="A6" s="7" t="s">
        <v>91</v>
      </c>
      <c r="B6" s="2"/>
      <c r="C6" s="2"/>
      <c r="D6" s="536"/>
      <c r="E6" s="537"/>
      <c r="F6" s="537"/>
      <c r="G6" s="537"/>
      <c r="H6" s="537"/>
      <c r="I6" s="537"/>
      <c r="J6" s="537"/>
      <c r="K6" s="537"/>
      <c r="L6" s="537"/>
      <c r="M6" s="537"/>
      <c r="N6" s="612"/>
      <c r="O6" s="2"/>
    </row>
    <row r="7" spans="1:15" ht="9.9499999999999993" customHeight="1" x14ac:dyDescent="0.2">
      <c r="A7" s="7"/>
      <c r="B7" s="2"/>
      <c r="C7" s="2"/>
      <c r="D7" s="25"/>
      <c r="E7" s="25"/>
      <c r="F7" s="25"/>
      <c r="G7" s="25"/>
      <c r="H7" s="25"/>
      <c r="I7" s="25"/>
      <c r="J7" s="25"/>
      <c r="K7" s="25"/>
      <c r="L7" s="25"/>
      <c r="M7" s="25"/>
      <c r="N7" s="25"/>
      <c r="O7" s="2"/>
    </row>
    <row r="8" spans="1:15" ht="20.100000000000001" customHeight="1" x14ac:dyDescent="0.2">
      <c r="A8" s="7" t="s">
        <v>246</v>
      </c>
      <c r="B8" s="2"/>
      <c r="C8" s="2"/>
      <c r="D8" s="536"/>
      <c r="E8" s="537"/>
      <c r="F8" s="537"/>
      <c r="G8" s="537"/>
      <c r="H8" s="537"/>
      <c r="I8" s="537"/>
      <c r="J8" s="537"/>
      <c r="K8" s="537"/>
      <c r="L8" s="537"/>
      <c r="M8" s="537"/>
      <c r="N8" s="612"/>
      <c r="O8" s="2"/>
    </row>
    <row r="9" spans="1:15" ht="9.9499999999999993" customHeight="1" x14ac:dyDescent="0.2">
      <c r="A9" s="7"/>
      <c r="B9" s="2"/>
      <c r="C9" s="2"/>
      <c r="D9" s="25"/>
      <c r="E9" s="25"/>
      <c r="F9" s="25"/>
      <c r="G9" s="25"/>
      <c r="H9" s="25"/>
      <c r="I9" s="25"/>
      <c r="J9" s="25"/>
      <c r="K9" s="25"/>
      <c r="L9" s="25"/>
      <c r="M9" s="25"/>
      <c r="N9" s="25"/>
      <c r="O9" s="2"/>
    </row>
    <row r="10" spans="1:15" ht="20.100000000000001" customHeight="1" x14ac:dyDescent="0.2">
      <c r="A10" s="7" t="s">
        <v>247</v>
      </c>
      <c r="B10" s="2"/>
      <c r="C10" s="2"/>
      <c r="D10" s="79"/>
      <c r="F10" s="47" t="s">
        <v>294</v>
      </c>
      <c r="G10" s="536"/>
      <c r="H10" s="537"/>
      <c r="I10" s="537"/>
      <c r="J10" s="537"/>
      <c r="K10" s="612"/>
      <c r="L10" s="25"/>
      <c r="M10" s="25"/>
      <c r="N10" s="25"/>
      <c r="O10" s="2"/>
    </row>
    <row r="11" spans="1:15" ht="9.9499999999999993" customHeight="1" x14ac:dyDescent="0.2">
      <c r="A11" s="2"/>
      <c r="B11" s="2"/>
      <c r="C11" s="2"/>
      <c r="D11" s="2"/>
      <c r="E11" s="2"/>
      <c r="F11" s="2"/>
      <c r="G11" s="2"/>
      <c r="H11" s="2"/>
      <c r="I11" s="2"/>
      <c r="J11" s="2"/>
      <c r="K11" s="2"/>
      <c r="L11" s="2"/>
      <c r="M11" s="2"/>
      <c r="N11" s="2"/>
      <c r="O11" s="2"/>
    </row>
    <row r="12" spans="1:15" ht="15.95" customHeight="1" x14ac:dyDescent="0.25">
      <c r="A12" s="6" t="s">
        <v>92</v>
      </c>
      <c r="B12" s="4"/>
      <c r="C12" s="4"/>
      <c r="D12" s="4"/>
      <c r="E12" s="4"/>
      <c r="F12" s="4"/>
      <c r="G12" s="4"/>
      <c r="H12" s="4"/>
      <c r="I12" s="4"/>
      <c r="J12" s="4"/>
      <c r="K12" s="4"/>
      <c r="L12" s="4"/>
      <c r="M12" s="4"/>
      <c r="N12" s="4"/>
      <c r="O12" s="2"/>
    </row>
    <row r="13" spans="1:15" ht="9.9499999999999993" customHeight="1" x14ac:dyDescent="0.2">
      <c r="A13" s="2"/>
      <c r="B13" s="2"/>
      <c r="C13" s="2"/>
      <c r="D13" s="2"/>
      <c r="E13" s="2"/>
      <c r="F13" s="2"/>
      <c r="G13" s="2"/>
      <c r="H13" s="2"/>
      <c r="I13" s="2"/>
      <c r="J13" s="2"/>
      <c r="K13" s="2"/>
      <c r="L13" s="2"/>
      <c r="M13" s="2"/>
      <c r="N13" s="2"/>
      <c r="O13" s="2"/>
    </row>
    <row r="14" spans="1:15" ht="20.100000000000001" customHeight="1" x14ac:dyDescent="0.2">
      <c r="A14" s="7" t="s">
        <v>2</v>
      </c>
      <c r="B14" s="621"/>
      <c r="C14" s="622"/>
      <c r="D14" s="623"/>
      <c r="E14" s="2"/>
      <c r="F14" s="3" t="s">
        <v>3</v>
      </c>
      <c r="G14" s="536"/>
      <c r="H14" s="537"/>
      <c r="I14" s="537"/>
      <c r="J14" s="612"/>
      <c r="K14" s="2"/>
      <c r="L14" s="2"/>
      <c r="M14" s="2"/>
      <c r="N14" s="2"/>
      <c r="O14" s="2"/>
    </row>
    <row r="15" spans="1:15" ht="9.9499999999999993" customHeight="1" x14ac:dyDescent="0.2">
      <c r="A15" s="2"/>
      <c r="B15" s="2"/>
      <c r="C15" s="2"/>
      <c r="D15" s="2"/>
      <c r="E15" s="2"/>
      <c r="F15" s="2"/>
      <c r="G15" s="2"/>
      <c r="H15" s="2"/>
      <c r="I15" s="2"/>
      <c r="J15" s="2"/>
      <c r="K15" s="2"/>
      <c r="L15" s="2"/>
      <c r="M15" s="2"/>
      <c r="N15" s="2"/>
      <c r="O15" s="2"/>
    </row>
    <row r="16" spans="1:15" ht="20.100000000000001" customHeight="1" x14ac:dyDescent="0.2">
      <c r="A16" s="7" t="s">
        <v>4</v>
      </c>
      <c r="B16" s="536"/>
      <c r="C16" s="537"/>
      <c r="D16" s="537"/>
      <c r="E16" s="537"/>
      <c r="F16" s="537"/>
      <c r="G16" s="537"/>
      <c r="H16" s="537"/>
      <c r="I16" s="537"/>
      <c r="J16" s="612"/>
      <c r="K16" s="2"/>
      <c r="L16" s="2"/>
      <c r="M16" s="2"/>
      <c r="N16" s="2"/>
      <c r="O16" s="2"/>
    </row>
    <row r="17" spans="1:15" ht="9.9499999999999993" customHeight="1" x14ac:dyDescent="0.2">
      <c r="A17" s="2"/>
      <c r="B17" s="2"/>
      <c r="C17" s="2"/>
      <c r="D17" s="2"/>
      <c r="E17" s="2"/>
      <c r="F17" s="2"/>
      <c r="G17" s="2"/>
      <c r="H17" s="2"/>
      <c r="I17" s="2"/>
      <c r="J17" s="2"/>
      <c r="K17" s="2"/>
      <c r="L17" s="2"/>
      <c r="M17" s="2"/>
      <c r="N17" s="2"/>
      <c r="O17" s="2"/>
    </row>
    <row r="18" spans="1:15" ht="20.100000000000001" customHeight="1" x14ac:dyDescent="0.2">
      <c r="A18" s="7" t="s">
        <v>5</v>
      </c>
      <c r="B18" s="624"/>
      <c r="C18" s="625"/>
      <c r="D18" s="2"/>
      <c r="E18" s="2"/>
      <c r="F18" s="2"/>
      <c r="G18" s="2"/>
      <c r="H18" s="2"/>
      <c r="I18" s="2"/>
      <c r="J18" s="2"/>
      <c r="K18" s="2"/>
      <c r="L18" s="2"/>
      <c r="M18" s="2"/>
      <c r="N18" s="2"/>
      <c r="O18" s="2"/>
    </row>
    <row r="19" spans="1:15" ht="9.9499999999999993" customHeight="1" x14ac:dyDescent="0.2">
      <c r="A19" s="2"/>
      <c r="B19" s="2"/>
      <c r="C19" s="2"/>
      <c r="D19" s="2"/>
      <c r="E19" s="2"/>
      <c r="F19" s="2"/>
      <c r="G19" s="2"/>
      <c r="H19" s="2"/>
      <c r="I19" s="2"/>
      <c r="J19" s="2"/>
      <c r="K19" s="2"/>
      <c r="L19" s="2"/>
      <c r="M19" s="2"/>
      <c r="N19" s="2"/>
      <c r="O19" s="2"/>
    </row>
    <row r="20" spans="1:15" ht="15.95" customHeight="1" x14ac:dyDescent="0.25">
      <c r="A20" s="6" t="s">
        <v>93</v>
      </c>
      <c r="B20" s="4"/>
      <c r="C20" s="4"/>
      <c r="D20" s="4"/>
      <c r="E20" s="4"/>
      <c r="F20" s="4"/>
      <c r="G20" s="4"/>
      <c r="H20" s="4"/>
      <c r="I20" s="4"/>
      <c r="J20" s="4"/>
      <c r="K20" s="4"/>
      <c r="L20" s="4"/>
      <c r="M20" s="4"/>
      <c r="N20" s="4"/>
      <c r="O20" s="2"/>
    </row>
    <row r="21" spans="1:15" ht="9.9499999999999993" customHeight="1" x14ac:dyDescent="0.2">
      <c r="A21" s="2"/>
      <c r="B21" s="2"/>
      <c r="C21" s="2"/>
      <c r="D21" s="2"/>
      <c r="E21" s="2"/>
      <c r="F21" s="2"/>
      <c r="G21" s="2"/>
      <c r="H21" s="2"/>
      <c r="I21" s="2"/>
      <c r="J21" s="2"/>
      <c r="K21" s="2"/>
      <c r="L21" s="2"/>
      <c r="M21" s="2"/>
      <c r="N21" s="2"/>
      <c r="O21" s="2"/>
    </row>
    <row r="22" spans="1:15" ht="20.100000000000001" customHeight="1" x14ac:dyDescent="0.2">
      <c r="A22" s="7" t="s">
        <v>6</v>
      </c>
      <c r="C22" s="80" t="s">
        <v>94</v>
      </c>
      <c r="D22" s="2"/>
      <c r="E22" s="7" t="s">
        <v>7</v>
      </c>
      <c r="G22" s="2"/>
      <c r="H22" s="80" t="s">
        <v>94</v>
      </c>
      <c r="I22" s="2"/>
      <c r="J22" s="83" t="s">
        <v>306</v>
      </c>
      <c r="K22" s="80" t="s">
        <v>94</v>
      </c>
      <c r="L22" s="83" t="s">
        <v>307</v>
      </c>
      <c r="M22" s="80" t="s">
        <v>94</v>
      </c>
      <c r="N22" s="2"/>
      <c r="O22" s="2"/>
    </row>
    <row r="23" spans="1:15" ht="9.9499999999999993" customHeight="1" x14ac:dyDescent="0.2">
      <c r="A23" s="2"/>
      <c r="B23" s="2"/>
      <c r="C23" s="2"/>
      <c r="D23" s="2"/>
      <c r="E23" s="2"/>
      <c r="F23" s="2"/>
      <c r="G23" s="2"/>
      <c r="H23" s="2"/>
      <c r="I23" s="2"/>
      <c r="J23" s="2"/>
      <c r="K23" s="2"/>
      <c r="L23" s="2"/>
      <c r="M23" s="2"/>
      <c r="N23" s="2"/>
      <c r="O23" s="2"/>
    </row>
    <row r="24" spans="1:15" s="9" customFormat="1" ht="20.100000000000001" customHeight="1" x14ac:dyDescent="0.25">
      <c r="A24" s="7" t="s">
        <v>308</v>
      </c>
      <c r="C24" s="80"/>
      <c r="D24" s="3"/>
      <c r="E24" s="626" t="s">
        <v>8</v>
      </c>
      <c r="F24" s="626"/>
      <c r="G24" s="3"/>
      <c r="H24" s="627"/>
      <c r="I24" s="628"/>
      <c r="J24" s="629"/>
      <c r="K24" s="3"/>
      <c r="L24" s="3"/>
      <c r="M24" s="3"/>
      <c r="N24" s="3"/>
      <c r="O24" s="3"/>
    </row>
    <row r="25" spans="1:15" ht="9.9499999999999993" customHeight="1" x14ac:dyDescent="0.2">
      <c r="A25" s="2"/>
      <c r="B25" s="2"/>
      <c r="C25" s="2"/>
      <c r="D25" s="2"/>
      <c r="E25" s="2"/>
      <c r="F25" s="2"/>
      <c r="G25" s="2"/>
      <c r="H25" s="2"/>
      <c r="I25" s="2"/>
      <c r="J25" s="2"/>
      <c r="K25" s="2"/>
      <c r="L25" s="2"/>
      <c r="M25" s="2"/>
      <c r="N25" s="2"/>
      <c r="O25" s="2"/>
    </row>
    <row r="26" spans="1:15" ht="20.100000000000001" customHeight="1" x14ac:dyDescent="0.2">
      <c r="A26" s="7" t="s">
        <v>9</v>
      </c>
      <c r="C26" s="2"/>
      <c r="D26" s="2"/>
      <c r="E26" s="83" t="s">
        <v>10</v>
      </c>
      <c r="F26" s="80" t="s">
        <v>94</v>
      </c>
      <c r="G26" s="83" t="s">
        <v>95</v>
      </c>
      <c r="H26" s="80" t="s">
        <v>94</v>
      </c>
      <c r="I26" s="83" t="s">
        <v>96</v>
      </c>
      <c r="J26" s="80" t="s">
        <v>94</v>
      </c>
      <c r="K26" s="83" t="s">
        <v>97</v>
      </c>
      <c r="L26" s="80" t="s">
        <v>94</v>
      </c>
      <c r="M26" s="83" t="s">
        <v>98</v>
      </c>
      <c r="N26" s="80" t="s">
        <v>94</v>
      </c>
      <c r="O26" s="2"/>
    </row>
    <row r="27" spans="1:15" ht="9.9499999999999993" customHeight="1" x14ac:dyDescent="0.2">
      <c r="A27" s="2"/>
      <c r="B27" s="2"/>
      <c r="C27" s="2"/>
      <c r="D27" s="2"/>
      <c r="E27" s="5"/>
      <c r="G27" s="5"/>
      <c r="I27" s="5"/>
      <c r="K27" s="83"/>
      <c r="M27" s="83"/>
      <c r="O27" s="2"/>
    </row>
    <row r="28" spans="1:15" ht="20.100000000000001" customHeight="1" x14ac:dyDescent="0.2">
      <c r="A28" s="2"/>
      <c r="B28" s="2"/>
      <c r="C28" s="2"/>
      <c r="D28" s="2"/>
      <c r="E28" s="83" t="s">
        <v>11</v>
      </c>
      <c r="F28" s="80" t="s">
        <v>94</v>
      </c>
      <c r="G28" s="83" t="s">
        <v>12</v>
      </c>
      <c r="H28" s="80" t="s">
        <v>94</v>
      </c>
      <c r="I28" s="83" t="s">
        <v>13</v>
      </c>
      <c r="J28" s="80" t="s">
        <v>94</v>
      </c>
      <c r="K28" s="83" t="s">
        <v>14</v>
      </c>
      <c r="L28" s="80" t="s">
        <v>94</v>
      </c>
      <c r="M28" s="83" t="s">
        <v>15</v>
      </c>
      <c r="N28" s="80" t="s">
        <v>94</v>
      </c>
      <c r="O28" s="2"/>
    </row>
    <row r="29" spans="1:15" ht="9.9499999999999993" customHeight="1" x14ac:dyDescent="0.2">
      <c r="A29" s="2"/>
      <c r="B29" s="2"/>
      <c r="C29" s="2"/>
      <c r="D29" s="2"/>
      <c r="E29" s="5"/>
      <c r="G29" s="5"/>
      <c r="I29" s="2"/>
      <c r="J29" s="2"/>
      <c r="K29" s="2"/>
      <c r="M29" s="2"/>
      <c r="N29" s="2"/>
      <c r="O29" s="2"/>
    </row>
    <row r="30" spans="1:15" ht="20.100000000000001" customHeight="1" x14ac:dyDescent="0.2">
      <c r="A30" s="2"/>
      <c r="B30" s="2"/>
      <c r="C30" s="2"/>
      <c r="D30" s="2"/>
      <c r="E30" s="83" t="s">
        <v>16</v>
      </c>
      <c r="F30" s="80" t="s">
        <v>94</v>
      </c>
      <c r="G30" s="83" t="s">
        <v>17</v>
      </c>
      <c r="H30" s="80" t="s">
        <v>94</v>
      </c>
      <c r="I30" s="2"/>
      <c r="J30" s="2"/>
      <c r="K30" s="83" t="s">
        <v>18</v>
      </c>
      <c r="L30" s="80" t="s">
        <v>94</v>
      </c>
      <c r="M30" s="2"/>
      <c r="N30" s="2"/>
      <c r="O30" s="2"/>
    </row>
    <row r="31" spans="1:15" ht="9.9499999999999993" customHeight="1" x14ac:dyDescent="0.2">
      <c r="A31" s="2"/>
      <c r="B31" s="2"/>
      <c r="C31" s="2"/>
      <c r="D31" s="2"/>
      <c r="E31" s="83"/>
      <c r="F31" s="10"/>
      <c r="G31" s="83"/>
      <c r="H31" s="10"/>
      <c r="I31" s="2"/>
      <c r="J31" s="2"/>
      <c r="K31" s="83"/>
      <c r="L31" s="10"/>
      <c r="M31" s="2"/>
      <c r="N31" s="2"/>
      <c r="O31" s="2"/>
    </row>
    <row r="32" spans="1:15" ht="20.100000000000001" customHeight="1" x14ac:dyDescent="0.2">
      <c r="A32" s="7" t="s">
        <v>101</v>
      </c>
      <c r="B32" s="2"/>
      <c r="C32" s="613"/>
      <c r="D32" s="614"/>
      <c r="E32" s="614"/>
      <c r="F32" s="614"/>
      <c r="G32" s="614"/>
      <c r="H32" s="614"/>
      <c r="I32" s="614"/>
      <c r="J32" s="614"/>
      <c r="K32" s="614"/>
      <c r="L32" s="614"/>
      <c r="M32" s="614"/>
      <c r="N32" s="615"/>
      <c r="O32" s="2"/>
    </row>
    <row r="33" spans="1:15" ht="9.9499999999999993" customHeight="1" x14ac:dyDescent="0.2">
      <c r="A33" s="2"/>
      <c r="B33" s="2"/>
      <c r="C33" s="2"/>
      <c r="D33" s="2"/>
      <c r="E33" s="2"/>
      <c r="F33" s="2"/>
      <c r="G33" s="2"/>
      <c r="H33" s="2"/>
      <c r="I33" s="2"/>
      <c r="J33" s="2"/>
      <c r="K33" s="2"/>
      <c r="L33" s="2"/>
      <c r="M33" s="2"/>
      <c r="N33" s="2"/>
      <c r="O33" s="2"/>
    </row>
    <row r="34" spans="1:15" ht="15.95" customHeight="1" x14ac:dyDescent="0.25">
      <c r="A34" s="6" t="s">
        <v>99</v>
      </c>
      <c r="B34" s="4"/>
      <c r="C34" s="4"/>
      <c r="D34" s="4"/>
      <c r="E34" s="4"/>
      <c r="F34" s="4"/>
      <c r="G34" s="4"/>
      <c r="H34" s="4"/>
      <c r="I34" s="4"/>
      <c r="J34" s="4"/>
      <c r="K34" s="4"/>
      <c r="L34" s="4"/>
      <c r="M34" s="4"/>
      <c r="N34" s="4"/>
      <c r="O34" s="2"/>
    </row>
    <row r="35" spans="1:15" ht="9.9499999999999993" customHeight="1" x14ac:dyDescent="0.2">
      <c r="A35" s="2"/>
      <c r="B35" s="2"/>
      <c r="C35" s="2"/>
      <c r="D35" s="2"/>
      <c r="E35" s="2"/>
      <c r="F35" s="2"/>
      <c r="G35" s="2"/>
      <c r="H35" s="2"/>
      <c r="I35" s="2"/>
      <c r="J35" s="2"/>
      <c r="K35" s="2"/>
      <c r="L35" s="2"/>
      <c r="M35" s="2"/>
      <c r="N35" s="2"/>
      <c r="O35" s="2"/>
    </row>
    <row r="36" spans="1:15" ht="20.100000000000001" customHeight="1" x14ac:dyDescent="0.2">
      <c r="A36" s="8" t="s">
        <v>19</v>
      </c>
      <c r="B36" s="2"/>
      <c r="C36" s="616"/>
      <c r="D36" s="539"/>
      <c r="E36" s="539"/>
      <c r="F36" s="539"/>
      <c r="G36" s="539"/>
      <c r="H36" s="539"/>
      <c r="I36" s="617"/>
      <c r="J36" s="2"/>
      <c r="K36" s="2"/>
      <c r="L36" s="2"/>
      <c r="M36" s="2"/>
      <c r="N36" s="2"/>
      <c r="O36" s="2"/>
    </row>
    <row r="37" spans="1:15" ht="9.9499999999999993" customHeight="1" x14ac:dyDescent="0.2">
      <c r="A37" s="2"/>
      <c r="B37" s="2"/>
      <c r="C37" s="2"/>
      <c r="D37" s="2"/>
      <c r="E37" s="2"/>
      <c r="F37" s="2"/>
      <c r="G37" s="2"/>
      <c r="H37" s="2"/>
      <c r="I37" s="2"/>
      <c r="J37" s="2"/>
      <c r="K37" s="2"/>
      <c r="L37" s="2"/>
      <c r="M37" s="2"/>
      <c r="N37" s="2"/>
      <c r="O37" s="2"/>
    </row>
    <row r="38" spans="1:15" ht="20.100000000000001" customHeight="1" x14ac:dyDescent="0.2">
      <c r="A38" s="7" t="s">
        <v>20</v>
      </c>
      <c r="B38" s="2"/>
      <c r="C38" s="2"/>
      <c r="D38" s="618"/>
      <c r="E38" s="618"/>
      <c r="F38" s="618"/>
      <c r="G38" s="618"/>
      <c r="H38" s="618"/>
      <c r="I38" s="618"/>
      <c r="J38" s="16"/>
      <c r="K38" s="16"/>
      <c r="L38" s="16"/>
      <c r="M38" s="2"/>
      <c r="N38" s="2"/>
      <c r="O38" s="2"/>
    </row>
    <row r="39" spans="1:15" ht="20.100000000000001" customHeight="1" x14ac:dyDescent="0.2">
      <c r="A39" s="2"/>
      <c r="B39" s="2"/>
      <c r="C39" s="2"/>
      <c r="D39" s="616"/>
      <c r="E39" s="539"/>
      <c r="F39" s="539"/>
      <c r="G39" s="539"/>
      <c r="H39" s="539"/>
      <c r="I39" s="617"/>
      <c r="J39" s="2"/>
      <c r="K39" s="2"/>
      <c r="L39" s="2"/>
      <c r="M39" s="2"/>
      <c r="N39" s="2"/>
      <c r="O39" s="2"/>
    </row>
    <row r="40" spans="1:15" ht="9.9499999999999993" customHeight="1" x14ac:dyDescent="0.2">
      <c r="A40" s="2"/>
      <c r="B40" s="2"/>
      <c r="C40" s="2"/>
      <c r="D40" s="2"/>
      <c r="E40" s="2"/>
      <c r="F40" s="2"/>
      <c r="G40" s="2"/>
      <c r="H40" s="2"/>
      <c r="I40" s="2"/>
      <c r="J40" s="2"/>
      <c r="K40" s="2"/>
      <c r="L40" s="2"/>
      <c r="M40" s="2"/>
      <c r="N40" s="2"/>
      <c r="O40" s="2"/>
    </row>
    <row r="41" spans="1:15" ht="20.100000000000001" customHeight="1" x14ac:dyDescent="0.2">
      <c r="A41" s="7" t="s">
        <v>21</v>
      </c>
      <c r="B41" s="2"/>
      <c r="C41" s="2"/>
      <c r="D41" s="2" t="s">
        <v>248</v>
      </c>
      <c r="E41" s="2"/>
      <c r="F41" s="2"/>
      <c r="G41" s="2"/>
      <c r="H41" s="2"/>
      <c r="I41" s="2"/>
      <c r="J41" s="2"/>
      <c r="K41" s="2"/>
      <c r="L41" s="2"/>
      <c r="M41" s="2"/>
      <c r="N41" s="2"/>
      <c r="O41" s="2"/>
    </row>
    <row r="42" spans="1:15" ht="20.100000000000001" customHeight="1" x14ac:dyDescent="0.2">
      <c r="A42" s="2"/>
      <c r="B42" s="2"/>
      <c r="C42" s="2"/>
      <c r="D42" s="2"/>
      <c r="E42" s="2"/>
      <c r="F42" s="2"/>
      <c r="G42" s="2"/>
      <c r="H42" s="2"/>
      <c r="I42" s="2"/>
      <c r="J42" s="2"/>
      <c r="K42" s="2"/>
      <c r="L42" s="2"/>
      <c r="M42" s="2"/>
      <c r="N42" s="2"/>
      <c r="O42" s="2"/>
    </row>
    <row r="43" spans="1:15" ht="20.100000000000001" customHeight="1" x14ac:dyDescent="0.2">
      <c r="A43" s="2"/>
      <c r="B43" s="2"/>
      <c r="C43" s="2"/>
      <c r="D43" s="2"/>
      <c r="E43" s="2"/>
      <c r="F43" s="2"/>
      <c r="G43" s="2"/>
      <c r="H43" s="2"/>
      <c r="I43" s="2"/>
      <c r="J43" s="2"/>
      <c r="K43" s="2"/>
      <c r="L43" s="2"/>
      <c r="M43" s="2"/>
      <c r="N43" s="2"/>
      <c r="O43" s="2"/>
    </row>
    <row r="44" spans="1:15" ht="20.100000000000001" customHeight="1" x14ac:dyDescent="0.2">
      <c r="A44" s="7" t="s">
        <v>291</v>
      </c>
      <c r="B44" s="2"/>
      <c r="C44" s="2"/>
      <c r="D44" s="2"/>
      <c r="E44" s="80" t="s">
        <v>94</v>
      </c>
      <c r="F44" s="2"/>
      <c r="G44" s="7" t="s">
        <v>292</v>
      </c>
      <c r="H44" s="2"/>
      <c r="I44" s="2"/>
      <c r="J44" s="536" t="s">
        <v>94</v>
      </c>
      <c r="K44" s="619"/>
      <c r="L44" s="2"/>
      <c r="M44" s="2"/>
      <c r="N44" s="2"/>
      <c r="O44" s="2"/>
    </row>
    <row r="45" spans="1:15" ht="9.9499999999999993" customHeight="1" x14ac:dyDescent="0.2">
      <c r="A45" s="2"/>
      <c r="B45" s="2"/>
      <c r="C45" s="2"/>
      <c r="D45" s="2"/>
      <c r="E45" s="2"/>
      <c r="F45" s="2"/>
      <c r="G45" s="2"/>
      <c r="H45" s="2"/>
      <c r="I45" s="2"/>
      <c r="J45" s="2"/>
      <c r="K45" s="2"/>
      <c r="L45" s="2"/>
      <c r="M45" s="2"/>
      <c r="N45" s="2"/>
      <c r="O45" s="2"/>
    </row>
    <row r="46" spans="1:15" ht="20.100000000000001" customHeight="1" x14ac:dyDescent="0.2">
      <c r="A46" s="7" t="s">
        <v>290</v>
      </c>
      <c r="B46" s="2"/>
      <c r="C46" s="2"/>
      <c r="D46" s="2"/>
      <c r="E46" s="620" t="s">
        <v>94</v>
      </c>
      <c r="F46" s="620"/>
      <c r="G46" s="3"/>
      <c r="H46" s="620" t="s">
        <v>94</v>
      </c>
      <c r="I46" s="620"/>
      <c r="J46" s="620"/>
      <c r="K46" s="3"/>
      <c r="L46" s="620" t="s">
        <v>94</v>
      </c>
      <c r="M46" s="620"/>
      <c r="N46" s="620"/>
      <c r="O46" s="2"/>
    </row>
    <row r="47" spans="1:15" ht="9.9499999999999993" customHeight="1" x14ac:dyDescent="0.2">
      <c r="A47" s="2"/>
      <c r="B47" s="2"/>
      <c r="C47" s="2"/>
      <c r="D47" s="2"/>
      <c r="E47" s="2"/>
      <c r="F47" s="2"/>
      <c r="G47" s="2"/>
      <c r="H47" s="2"/>
      <c r="I47" s="2"/>
      <c r="J47" s="2"/>
      <c r="K47" s="2"/>
      <c r="L47" s="2"/>
      <c r="M47" s="2"/>
      <c r="N47" s="2"/>
      <c r="O47" s="2"/>
    </row>
    <row r="48" spans="1:15" s="9" customFormat="1" ht="20.100000000000001" customHeight="1" x14ac:dyDescent="0.25">
      <c r="A48" s="7" t="s">
        <v>293</v>
      </c>
      <c r="B48" s="3"/>
      <c r="C48" s="3"/>
      <c r="D48" s="3"/>
      <c r="E48" s="3"/>
      <c r="F48" s="3"/>
      <c r="G48" s="3"/>
      <c r="H48" s="620"/>
      <c r="I48" s="620"/>
      <c r="J48" s="620"/>
      <c r="K48" s="620"/>
      <c r="L48" s="620"/>
      <c r="M48" s="620"/>
      <c r="N48" s="620"/>
      <c r="O48" s="3"/>
    </row>
    <row r="49" spans="1:16" ht="9.9499999999999993" customHeight="1" x14ac:dyDescent="0.2">
      <c r="A49" s="2"/>
      <c r="B49" s="2"/>
      <c r="C49" s="2"/>
      <c r="D49" s="2"/>
      <c r="E49" s="2"/>
      <c r="F49" s="2"/>
      <c r="G49" s="2"/>
      <c r="H49" s="2"/>
      <c r="I49" s="2"/>
      <c r="J49" s="2"/>
      <c r="K49" s="2"/>
      <c r="L49" s="2"/>
      <c r="M49" s="2"/>
      <c r="N49" s="2"/>
      <c r="O49" s="2"/>
    </row>
    <row r="50" spans="1:16" s="9" customFormat="1" ht="20.100000000000001" customHeight="1" x14ac:dyDescent="0.25">
      <c r="A50" s="7" t="s">
        <v>22</v>
      </c>
      <c r="B50" s="3"/>
      <c r="C50" s="3"/>
      <c r="D50" s="3"/>
      <c r="E50" s="80" t="s">
        <v>94</v>
      </c>
      <c r="F50" s="3"/>
      <c r="G50" s="3"/>
      <c r="H50" s="3"/>
      <c r="I50" s="3"/>
      <c r="J50" s="3"/>
      <c r="K50" s="3"/>
      <c r="L50" s="3"/>
      <c r="M50" s="3"/>
      <c r="N50" s="3"/>
      <c r="O50" s="3"/>
    </row>
    <row r="51" spans="1:16" ht="9.9499999999999993" customHeight="1" x14ac:dyDescent="0.2">
      <c r="A51" s="2"/>
      <c r="B51" s="2"/>
      <c r="C51" s="2"/>
      <c r="D51" s="2"/>
      <c r="E51" s="2"/>
      <c r="F51" s="2"/>
      <c r="G51" s="2"/>
      <c r="H51" s="2"/>
      <c r="I51" s="2"/>
      <c r="J51" s="2"/>
      <c r="K51" s="2"/>
      <c r="L51" s="2"/>
      <c r="M51" s="2"/>
      <c r="N51" s="2"/>
      <c r="O51" s="2"/>
    </row>
    <row r="52" spans="1:16" ht="20.100000000000001" customHeight="1" x14ac:dyDescent="0.2">
      <c r="A52" s="7" t="s">
        <v>126</v>
      </c>
      <c r="B52" s="2"/>
      <c r="C52" s="2"/>
      <c r="D52" s="2"/>
      <c r="E52" s="80" t="s">
        <v>94</v>
      </c>
      <c r="F52" s="2"/>
      <c r="G52" s="2"/>
      <c r="H52" s="2"/>
      <c r="I52" s="2"/>
      <c r="J52" s="2"/>
      <c r="K52" s="2"/>
      <c r="L52" s="2"/>
      <c r="M52" s="2"/>
      <c r="N52" s="2"/>
      <c r="O52" s="2"/>
    </row>
    <row r="53" spans="1:16" ht="9.9499999999999993" customHeight="1" x14ac:dyDescent="0.2">
      <c r="A53" s="2"/>
      <c r="B53" s="2"/>
      <c r="C53" s="2"/>
      <c r="D53" s="2"/>
      <c r="E53" s="2"/>
      <c r="F53" s="2"/>
      <c r="G53" s="2"/>
      <c r="H53" s="2"/>
      <c r="I53" s="2"/>
      <c r="J53" s="2"/>
      <c r="K53" s="2"/>
      <c r="L53" s="2"/>
      <c r="M53" s="2"/>
      <c r="N53" s="2"/>
      <c r="O53" s="2"/>
    </row>
    <row r="54" spans="1:16" ht="15.95" customHeight="1" x14ac:dyDescent="0.25">
      <c r="A54" s="6" t="s">
        <v>23</v>
      </c>
      <c r="B54" s="4"/>
      <c r="C54" s="4"/>
      <c r="D54" s="4"/>
      <c r="E54" s="4"/>
      <c r="F54" s="4"/>
      <c r="G54" s="4"/>
      <c r="H54" s="4"/>
      <c r="I54" s="4"/>
      <c r="J54" s="4"/>
      <c r="K54" s="4"/>
      <c r="L54" s="4"/>
      <c r="M54" s="4"/>
      <c r="N54" s="4"/>
      <c r="O54" s="2"/>
    </row>
    <row r="55" spans="1:16" ht="9.9499999999999993" customHeight="1" x14ac:dyDescent="0.2">
      <c r="A55" s="2"/>
      <c r="B55" s="2"/>
      <c r="C55" s="2"/>
      <c r="D55" s="2"/>
      <c r="E55" s="2"/>
      <c r="F55" s="2"/>
      <c r="G55" s="2"/>
      <c r="H55" s="2"/>
      <c r="I55" s="2"/>
      <c r="J55" s="2"/>
      <c r="K55" s="2"/>
      <c r="L55" s="2"/>
      <c r="M55" s="2"/>
      <c r="N55" s="2"/>
      <c r="O55" s="2"/>
    </row>
    <row r="56" spans="1:16" ht="20.100000000000001" customHeight="1" x14ac:dyDescent="0.2">
      <c r="A56" s="7" t="s">
        <v>24</v>
      </c>
      <c r="B56" s="2"/>
      <c r="C56" s="2"/>
      <c r="D56" s="2"/>
      <c r="E56" s="2"/>
      <c r="F56" s="2"/>
      <c r="G56" s="2"/>
      <c r="H56" s="2"/>
      <c r="I56" s="2"/>
      <c r="J56" s="2"/>
      <c r="K56" s="2"/>
      <c r="L56" s="2"/>
      <c r="M56" s="2"/>
      <c r="N56" s="2"/>
      <c r="O56" s="2"/>
    </row>
    <row r="57" spans="1:16" ht="279" customHeight="1" x14ac:dyDescent="0.2">
      <c r="A57" s="640"/>
      <c r="B57" s="635"/>
      <c r="C57" s="635"/>
      <c r="D57" s="635"/>
      <c r="E57" s="635"/>
      <c r="F57" s="635"/>
      <c r="G57" s="635"/>
      <c r="H57" s="635"/>
      <c r="I57" s="635"/>
      <c r="J57" s="635"/>
      <c r="K57" s="635"/>
      <c r="L57" s="635"/>
      <c r="M57" s="635"/>
      <c r="N57" s="636"/>
      <c r="O57" s="2"/>
      <c r="P57" s="9"/>
    </row>
    <row r="58" spans="1:16" ht="9.9499999999999993" customHeight="1" x14ac:dyDescent="0.2">
      <c r="A58" s="2"/>
      <c r="B58" s="2"/>
      <c r="C58" s="2"/>
      <c r="D58" s="2"/>
      <c r="E58" s="2"/>
      <c r="F58" s="2"/>
      <c r="G58" s="2"/>
      <c r="H58" s="2"/>
      <c r="I58" s="2"/>
      <c r="J58" s="2"/>
      <c r="K58" s="2"/>
      <c r="L58" s="2"/>
      <c r="M58" s="2"/>
      <c r="N58" s="2"/>
      <c r="O58" s="2"/>
    </row>
    <row r="59" spans="1:16" ht="20.100000000000001" customHeight="1" x14ac:dyDescent="0.2">
      <c r="A59" s="7" t="s">
        <v>25</v>
      </c>
      <c r="B59" s="2"/>
      <c r="C59" s="2"/>
      <c r="D59" s="2"/>
      <c r="E59" s="2"/>
      <c r="F59" s="2"/>
      <c r="G59" s="2"/>
      <c r="H59" s="2"/>
      <c r="I59" s="2"/>
      <c r="J59" s="2"/>
      <c r="K59" s="2"/>
      <c r="L59" s="2"/>
      <c r="M59" s="2"/>
      <c r="N59" s="2"/>
      <c r="O59" s="2"/>
    </row>
    <row r="60" spans="1:16" ht="210.75" customHeight="1" x14ac:dyDescent="0.2">
      <c r="A60" s="640"/>
      <c r="B60" s="635"/>
      <c r="C60" s="635"/>
      <c r="D60" s="635"/>
      <c r="E60" s="635"/>
      <c r="F60" s="635"/>
      <c r="G60" s="635"/>
      <c r="H60" s="635"/>
      <c r="I60" s="635"/>
      <c r="J60" s="635"/>
      <c r="K60" s="635"/>
      <c r="L60" s="635"/>
      <c r="M60" s="635"/>
      <c r="N60" s="636"/>
      <c r="O60" s="2"/>
    </row>
    <row r="61" spans="1:16" ht="9.9499999999999993" customHeight="1" x14ac:dyDescent="0.2">
      <c r="A61" s="2"/>
      <c r="B61" s="2"/>
      <c r="C61" s="2"/>
      <c r="D61" s="2"/>
      <c r="E61" s="2"/>
      <c r="F61" s="2"/>
      <c r="G61" s="2"/>
      <c r="H61" s="2"/>
      <c r="I61" s="2"/>
      <c r="J61" s="2"/>
      <c r="K61" s="2"/>
      <c r="L61" s="2"/>
      <c r="M61" s="2"/>
      <c r="N61" s="2"/>
      <c r="O61" s="2"/>
    </row>
    <row r="62" spans="1:16" ht="20.100000000000001" customHeight="1" x14ac:dyDescent="0.2">
      <c r="A62" s="7" t="s">
        <v>26</v>
      </c>
      <c r="B62" s="2"/>
      <c r="C62" s="2"/>
      <c r="D62" s="2"/>
      <c r="E62" s="18"/>
      <c r="F62" s="616" t="s">
        <v>94</v>
      </c>
      <c r="G62" s="539"/>
      <c r="H62" s="617"/>
      <c r="I62" s="2"/>
      <c r="J62" s="2"/>
      <c r="K62" s="2"/>
      <c r="L62" s="2"/>
      <c r="M62" s="2"/>
      <c r="N62" s="2"/>
      <c r="O62" s="2"/>
    </row>
    <row r="63" spans="1:16" ht="9.9499999999999993" customHeight="1" x14ac:dyDescent="0.2">
      <c r="A63" s="2"/>
      <c r="B63" s="2"/>
      <c r="C63" s="2"/>
      <c r="D63" s="2"/>
      <c r="E63" s="2"/>
      <c r="F63" s="2"/>
      <c r="G63" s="2"/>
      <c r="H63" s="2"/>
      <c r="I63" s="2"/>
      <c r="J63" s="2"/>
      <c r="K63" s="2"/>
      <c r="L63" s="2"/>
      <c r="M63" s="2"/>
      <c r="N63" s="2"/>
      <c r="O63" s="2"/>
    </row>
    <row r="64" spans="1:16" ht="20.100000000000001" customHeight="1" x14ac:dyDescent="0.2">
      <c r="A64" s="7" t="s">
        <v>127</v>
      </c>
      <c r="B64" s="2"/>
      <c r="C64" s="2"/>
      <c r="D64" s="2"/>
      <c r="E64" s="2"/>
      <c r="F64" s="2"/>
      <c r="G64" s="19" t="s">
        <v>128</v>
      </c>
      <c r="H64" s="2"/>
      <c r="I64" s="2"/>
      <c r="J64" s="2"/>
      <c r="K64" s="2"/>
      <c r="L64" s="2"/>
      <c r="M64" s="2"/>
      <c r="N64" s="2"/>
      <c r="O64" s="2"/>
    </row>
    <row r="65" spans="1:15" ht="105.75" customHeight="1" x14ac:dyDescent="0.2">
      <c r="A65" s="13"/>
      <c r="B65" s="14"/>
      <c r="C65" s="14"/>
      <c r="D65" s="14"/>
      <c r="E65" s="14"/>
      <c r="F65" s="14"/>
      <c r="G65" s="14"/>
      <c r="H65" s="14"/>
      <c r="I65" s="14"/>
      <c r="J65" s="14"/>
      <c r="K65" s="14"/>
      <c r="L65" s="14"/>
      <c r="M65" s="14"/>
      <c r="N65" s="15"/>
      <c r="O65" s="2"/>
    </row>
    <row r="66" spans="1:15" ht="9.9499999999999993" customHeight="1" x14ac:dyDescent="0.2">
      <c r="A66" s="2"/>
      <c r="B66" s="2"/>
      <c r="C66" s="2"/>
      <c r="D66" s="2"/>
      <c r="E66" s="2"/>
      <c r="F66" s="2"/>
      <c r="G66" s="2"/>
      <c r="H66" s="2"/>
      <c r="I66" s="2"/>
      <c r="J66" s="2"/>
      <c r="K66" s="2"/>
      <c r="L66" s="2"/>
      <c r="M66" s="2"/>
      <c r="N66" s="2"/>
      <c r="O66" s="2"/>
    </row>
    <row r="67" spans="1:15" ht="15.95" customHeight="1" x14ac:dyDescent="0.25">
      <c r="A67" s="6" t="s">
        <v>129</v>
      </c>
      <c r="B67" s="4"/>
      <c r="C67" s="4"/>
      <c r="D67" s="4"/>
      <c r="E67" s="4"/>
      <c r="F67" s="4"/>
      <c r="G67" s="4"/>
      <c r="H67" s="4"/>
      <c r="I67" s="4"/>
      <c r="J67" s="4"/>
      <c r="K67" s="4"/>
      <c r="L67" s="4"/>
      <c r="M67" s="4"/>
      <c r="N67" s="4"/>
      <c r="O67" s="2"/>
    </row>
    <row r="68" spans="1:15" ht="14.25" x14ac:dyDescent="0.2">
      <c r="A68" s="2"/>
      <c r="B68" s="2"/>
      <c r="C68" s="2"/>
      <c r="D68" s="2"/>
      <c r="E68" s="2"/>
      <c r="F68" s="2"/>
      <c r="G68" s="2"/>
      <c r="H68" s="2"/>
      <c r="I68" s="2"/>
      <c r="J68" s="2"/>
      <c r="K68" s="2"/>
      <c r="L68" s="2"/>
      <c r="M68" s="2"/>
      <c r="N68" s="2"/>
      <c r="O68" s="2"/>
    </row>
    <row r="69" spans="1:15" ht="14.25" x14ac:dyDescent="0.2">
      <c r="A69" s="8" t="s">
        <v>138</v>
      </c>
      <c r="B69" s="2"/>
      <c r="C69" s="2"/>
      <c r="D69" s="2"/>
      <c r="E69" s="2"/>
      <c r="F69" s="2"/>
      <c r="G69" s="2"/>
      <c r="H69" s="2"/>
      <c r="I69" s="2"/>
      <c r="J69" s="2"/>
      <c r="K69" s="2"/>
      <c r="L69" s="2"/>
      <c r="M69" s="2"/>
      <c r="N69" s="2"/>
      <c r="O69" s="2"/>
    </row>
    <row r="70" spans="1:15" ht="14.1" customHeight="1" x14ac:dyDescent="0.2">
      <c r="A70" s="2"/>
      <c r="B70" s="2"/>
      <c r="C70" s="2"/>
      <c r="D70" s="2"/>
      <c r="E70" s="2"/>
      <c r="F70" s="2"/>
      <c r="G70" s="2"/>
      <c r="H70" s="2"/>
      <c r="I70" s="2"/>
      <c r="J70" s="2"/>
      <c r="K70" s="2"/>
      <c r="L70" s="2"/>
      <c r="M70" s="2"/>
      <c r="N70" s="2"/>
      <c r="O70" s="2"/>
    </row>
    <row r="71" spans="1:15" ht="20.100000000000001" customHeight="1" x14ac:dyDescent="0.2">
      <c r="A71" s="630"/>
      <c r="B71" s="630"/>
      <c r="C71" s="630"/>
      <c r="D71" s="630"/>
      <c r="E71" s="630"/>
      <c r="F71" s="630"/>
      <c r="G71" s="630"/>
      <c r="H71" s="630"/>
      <c r="I71" s="630"/>
      <c r="J71" s="630"/>
      <c r="K71" s="630"/>
      <c r="L71" s="630"/>
      <c r="M71" s="2"/>
      <c r="N71" s="2"/>
      <c r="O71" s="2"/>
    </row>
    <row r="72" spans="1:15" ht="20.100000000000001" customHeight="1" x14ac:dyDescent="0.2">
      <c r="A72" s="630"/>
      <c r="B72" s="630"/>
      <c r="C72" s="630"/>
      <c r="D72" s="630"/>
      <c r="E72" s="630"/>
      <c r="F72" s="630"/>
      <c r="G72" s="630"/>
      <c r="H72" s="630"/>
      <c r="I72" s="630"/>
      <c r="J72" s="630"/>
      <c r="K72" s="630"/>
      <c r="L72" s="630"/>
      <c r="M72" s="2"/>
      <c r="N72" s="2"/>
      <c r="O72" s="2"/>
    </row>
    <row r="73" spans="1:15" ht="20.100000000000001" customHeight="1" x14ac:dyDescent="0.2">
      <c r="A73" s="630"/>
      <c r="B73" s="630"/>
      <c r="C73" s="630"/>
      <c r="D73" s="630"/>
      <c r="E73" s="630"/>
      <c r="F73" s="630"/>
      <c r="G73" s="630"/>
      <c r="H73" s="630"/>
      <c r="I73" s="630"/>
      <c r="J73" s="630"/>
      <c r="K73" s="630"/>
      <c r="L73" s="630"/>
      <c r="M73" s="2"/>
      <c r="N73" s="2"/>
      <c r="O73" s="2"/>
    </row>
    <row r="74" spans="1:15" ht="14.25" x14ac:dyDescent="0.2">
      <c r="A74" s="2"/>
      <c r="B74" s="2"/>
      <c r="C74" s="2"/>
      <c r="D74" s="2"/>
      <c r="E74" s="2"/>
      <c r="F74" s="2"/>
      <c r="G74" s="2"/>
      <c r="H74" s="2"/>
      <c r="I74" s="2"/>
      <c r="J74" s="2"/>
      <c r="K74" s="2"/>
      <c r="L74" s="2"/>
      <c r="M74" s="2"/>
      <c r="N74" s="2"/>
      <c r="O74" s="2"/>
    </row>
    <row r="75" spans="1:15" ht="14.25" x14ac:dyDescent="0.2">
      <c r="A75" s="8" t="s">
        <v>27</v>
      </c>
      <c r="B75" s="2"/>
      <c r="C75" s="2"/>
      <c r="D75" s="2"/>
      <c r="E75" s="2"/>
      <c r="F75" s="2"/>
      <c r="G75" s="2"/>
      <c r="H75" s="2"/>
      <c r="I75" s="2"/>
      <c r="J75" s="2"/>
      <c r="K75" s="2"/>
      <c r="L75" s="2"/>
      <c r="M75" s="2"/>
      <c r="N75" s="2"/>
      <c r="O75" s="2"/>
    </row>
    <row r="76" spans="1:15" ht="14.25" x14ac:dyDescent="0.2">
      <c r="A76" s="2"/>
      <c r="B76" s="2"/>
      <c r="C76" s="2"/>
      <c r="D76" s="2"/>
      <c r="E76" s="2"/>
      <c r="F76" s="2"/>
      <c r="G76" s="2"/>
      <c r="H76" s="2"/>
      <c r="I76" s="2"/>
      <c r="J76" s="2"/>
      <c r="K76" s="2"/>
      <c r="L76" s="2"/>
      <c r="M76" s="2"/>
      <c r="N76" s="2"/>
      <c r="O76" s="2"/>
    </row>
    <row r="77" spans="1:15" ht="14.25" x14ac:dyDescent="0.2">
      <c r="A77" s="2"/>
      <c r="B77" s="2"/>
      <c r="C77" s="2"/>
      <c r="D77" s="2"/>
      <c r="E77" s="2"/>
      <c r="F77" s="2"/>
      <c r="G77" s="2"/>
      <c r="H77" s="2"/>
      <c r="I77" s="2"/>
      <c r="J77" s="2"/>
      <c r="K77" s="2"/>
      <c r="L77" s="2"/>
      <c r="M77" s="2"/>
      <c r="N77" s="2"/>
      <c r="O77" s="2"/>
    </row>
    <row r="78" spans="1:15" ht="14.25" x14ac:dyDescent="0.2">
      <c r="A78" s="2"/>
      <c r="B78" s="2"/>
      <c r="C78" s="2"/>
      <c r="D78" s="2"/>
      <c r="E78" s="2"/>
      <c r="F78" s="2"/>
      <c r="G78" s="2"/>
      <c r="H78" s="2"/>
      <c r="I78" s="2"/>
      <c r="J78" s="2"/>
      <c r="K78" s="2"/>
      <c r="L78" s="2"/>
      <c r="M78" s="2"/>
      <c r="N78" s="2"/>
      <c r="O78" s="2"/>
    </row>
    <row r="79" spans="1:15" ht="14.25" x14ac:dyDescent="0.2">
      <c r="A79" s="2"/>
      <c r="B79" s="2"/>
      <c r="C79" s="2"/>
      <c r="D79" s="2"/>
      <c r="E79" s="2"/>
      <c r="F79" s="2"/>
      <c r="G79" s="2"/>
      <c r="H79" s="2"/>
      <c r="I79" s="2"/>
      <c r="J79" s="2"/>
      <c r="K79" s="2"/>
      <c r="L79" s="2"/>
      <c r="M79" s="2"/>
      <c r="N79" s="2"/>
      <c r="O79" s="2"/>
    </row>
    <row r="80" spans="1:15" ht="14.25" x14ac:dyDescent="0.2">
      <c r="A80" s="2"/>
      <c r="B80" s="2"/>
      <c r="C80" s="2"/>
      <c r="D80" s="2"/>
      <c r="E80" s="2"/>
      <c r="F80" s="2"/>
      <c r="G80" s="2"/>
      <c r="H80" s="2"/>
      <c r="I80" s="2"/>
      <c r="J80" s="2"/>
      <c r="K80" s="2"/>
      <c r="L80" s="2"/>
      <c r="M80" s="2"/>
      <c r="N80" s="2"/>
      <c r="O80" s="2"/>
    </row>
    <row r="81" spans="1:15" ht="14.25" x14ac:dyDescent="0.2">
      <c r="A81" s="2"/>
      <c r="B81" s="2"/>
      <c r="C81" s="2"/>
      <c r="D81" s="2"/>
      <c r="E81" s="2"/>
      <c r="F81" s="2"/>
      <c r="G81" s="2"/>
      <c r="H81" s="2"/>
      <c r="I81" s="2"/>
      <c r="J81" s="2"/>
      <c r="K81" s="2"/>
      <c r="L81" s="2"/>
      <c r="M81" s="2"/>
      <c r="N81" s="2"/>
      <c r="O81" s="2"/>
    </row>
    <row r="82" spans="1:15" ht="14.25" x14ac:dyDescent="0.2">
      <c r="A82" s="2"/>
      <c r="B82" s="2"/>
      <c r="C82" s="2"/>
      <c r="D82" s="2"/>
      <c r="E82" s="2"/>
      <c r="F82" s="2"/>
      <c r="G82" s="2"/>
      <c r="H82" s="2"/>
      <c r="I82" s="2"/>
      <c r="J82" s="2"/>
      <c r="K82" s="2"/>
      <c r="L82" s="2"/>
      <c r="M82" s="2"/>
      <c r="N82" s="2"/>
      <c r="O82" s="2"/>
    </row>
    <row r="83" spans="1:15" ht="15.95" customHeight="1" x14ac:dyDescent="0.25">
      <c r="A83" s="6" t="s">
        <v>130</v>
      </c>
      <c r="B83" s="4"/>
      <c r="C83" s="4"/>
      <c r="D83" s="4"/>
      <c r="E83" s="4"/>
      <c r="F83" s="4"/>
      <c r="G83" s="4"/>
      <c r="H83" s="4"/>
      <c r="I83" s="4"/>
      <c r="J83" s="4"/>
      <c r="K83" s="4"/>
      <c r="L83" s="4"/>
      <c r="M83" s="4"/>
      <c r="N83" s="4"/>
      <c r="O83" s="2"/>
    </row>
    <row r="84" spans="1:15" ht="9.9499999999999993" customHeight="1" x14ac:dyDescent="0.2">
      <c r="A84" s="2"/>
      <c r="B84" s="2"/>
      <c r="C84" s="2"/>
      <c r="D84" s="2"/>
      <c r="E84" s="2"/>
      <c r="F84" s="2"/>
      <c r="G84" s="2"/>
      <c r="H84" s="2"/>
      <c r="I84" s="2"/>
      <c r="J84" s="2"/>
      <c r="K84" s="2"/>
      <c r="L84" s="2"/>
      <c r="M84" s="2"/>
      <c r="N84" s="2"/>
      <c r="O84" s="2"/>
    </row>
    <row r="85" spans="1:15" s="9" customFormat="1" ht="20.100000000000001" customHeight="1" x14ac:dyDescent="0.25">
      <c r="A85" s="3" t="s">
        <v>137</v>
      </c>
      <c r="B85" s="3"/>
      <c r="C85" s="3"/>
      <c r="D85" s="3"/>
      <c r="E85" s="3"/>
      <c r="F85" s="3"/>
      <c r="G85" s="3"/>
      <c r="H85" s="3"/>
      <c r="I85" s="3"/>
      <c r="J85" s="3"/>
      <c r="K85" s="3"/>
      <c r="L85" s="3"/>
      <c r="M85" s="3"/>
      <c r="N85" s="3"/>
      <c r="O85" s="3"/>
    </row>
    <row r="86" spans="1:15" ht="9.9499999999999993" customHeight="1" x14ac:dyDescent="0.2">
      <c r="A86" s="2"/>
      <c r="B86" s="2"/>
      <c r="C86" s="2"/>
      <c r="D86" s="2"/>
      <c r="E86" s="2"/>
      <c r="F86" s="2"/>
      <c r="G86" s="2"/>
      <c r="H86" s="2"/>
      <c r="I86" s="2"/>
      <c r="J86" s="2"/>
      <c r="K86" s="2"/>
      <c r="L86" s="2"/>
      <c r="M86" s="2"/>
      <c r="N86" s="2"/>
      <c r="O86" s="2"/>
    </row>
    <row r="87" spans="1:15" s="19" customFormat="1" ht="12" x14ac:dyDescent="0.25">
      <c r="A87" s="19" t="s">
        <v>28</v>
      </c>
    </row>
    <row r="88" spans="1:15" ht="9.9499999999999993" customHeight="1" x14ac:dyDescent="0.2">
      <c r="A88" s="2"/>
      <c r="B88" s="2"/>
      <c r="C88" s="2"/>
      <c r="D88" s="2"/>
      <c r="E88" s="2"/>
      <c r="F88" s="2"/>
      <c r="G88" s="2"/>
      <c r="H88" s="2"/>
      <c r="I88" s="2"/>
      <c r="J88" s="2"/>
      <c r="K88" s="2"/>
      <c r="L88" s="2"/>
      <c r="M88" s="2"/>
      <c r="N88" s="2"/>
      <c r="O88" s="2"/>
    </row>
    <row r="89" spans="1:15" ht="8.1" customHeight="1" x14ac:dyDescent="0.2">
      <c r="A89" s="20"/>
      <c r="B89" s="20"/>
      <c r="C89" s="20"/>
      <c r="D89" s="20"/>
      <c r="E89" s="20"/>
      <c r="F89" s="20"/>
      <c r="G89" s="20"/>
      <c r="H89" s="20"/>
      <c r="I89" s="20"/>
      <c r="J89" s="20"/>
      <c r="K89" s="20"/>
      <c r="L89" s="20"/>
      <c r="M89" s="20"/>
      <c r="N89" s="2"/>
      <c r="O89" s="2"/>
    </row>
    <row r="90" spans="1:15" ht="20.100000000000001" customHeight="1" x14ac:dyDescent="0.2">
      <c r="A90" s="21" t="s">
        <v>131</v>
      </c>
      <c r="B90" s="20"/>
      <c r="C90" s="20"/>
      <c r="D90" s="631"/>
      <c r="E90" s="632"/>
      <c r="F90" s="632"/>
      <c r="G90" s="632"/>
      <c r="H90" s="632"/>
      <c r="I90" s="632"/>
      <c r="J90" s="632"/>
      <c r="K90" s="632"/>
      <c r="L90" s="633"/>
      <c r="M90" s="20"/>
      <c r="N90" s="2"/>
      <c r="O90" s="2"/>
    </row>
    <row r="91" spans="1:15" ht="8.1" customHeight="1" x14ac:dyDescent="0.2">
      <c r="A91" s="20"/>
      <c r="B91" s="20"/>
      <c r="C91" s="20"/>
      <c r="D91" s="20"/>
      <c r="E91" s="20"/>
      <c r="F91" s="20"/>
      <c r="G91" s="20"/>
      <c r="H91" s="20"/>
      <c r="I91" s="20"/>
      <c r="J91" s="20"/>
      <c r="K91" s="20"/>
      <c r="L91" s="20"/>
      <c r="M91" s="20"/>
      <c r="N91" s="2"/>
      <c r="O91" s="2"/>
    </row>
    <row r="92" spans="1:15" ht="9.9499999999999993" customHeight="1" x14ac:dyDescent="0.2">
      <c r="A92" s="2"/>
      <c r="B92" s="2"/>
      <c r="C92" s="2"/>
      <c r="D92" s="2"/>
      <c r="E92" s="2"/>
      <c r="F92" s="2"/>
      <c r="G92" s="2"/>
      <c r="H92" s="2"/>
      <c r="I92" s="2"/>
      <c r="J92" s="2"/>
      <c r="K92" s="2"/>
      <c r="L92" s="2"/>
      <c r="M92" s="2"/>
      <c r="N92" s="2"/>
      <c r="O92" s="2"/>
    </row>
    <row r="93" spans="1:15" ht="50.1" customHeight="1" x14ac:dyDescent="0.2">
      <c r="A93" s="7" t="s">
        <v>29</v>
      </c>
      <c r="B93" s="634"/>
      <c r="C93" s="635"/>
      <c r="D93" s="635"/>
      <c r="E93" s="635"/>
      <c r="F93" s="635"/>
      <c r="G93" s="635"/>
      <c r="H93" s="635"/>
      <c r="I93" s="635"/>
      <c r="J93" s="635"/>
      <c r="K93" s="635"/>
      <c r="L93" s="635"/>
      <c r="M93" s="635"/>
      <c r="N93" s="636"/>
      <c r="O93" s="2"/>
    </row>
    <row r="94" spans="1:15" ht="9.9499999999999993" customHeight="1" x14ac:dyDescent="0.2">
      <c r="A94" s="2"/>
      <c r="B94" s="2"/>
      <c r="C94" s="2"/>
      <c r="D94" s="2"/>
      <c r="E94" s="2"/>
      <c r="F94" s="2"/>
      <c r="G94" s="2"/>
      <c r="H94" s="2"/>
      <c r="I94" s="2"/>
      <c r="J94" s="2"/>
      <c r="K94" s="2"/>
      <c r="L94" s="2"/>
      <c r="M94" s="2"/>
      <c r="N94" s="2"/>
      <c r="O94" s="2"/>
    </row>
    <row r="95" spans="1:15" ht="14.25" x14ac:dyDescent="0.2">
      <c r="A95" s="7" t="s">
        <v>132</v>
      </c>
      <c r="B95" s="637"/>
      <c r="C95" s="638"/>
      <c r="D95" s="638"/>
      <c r="E95" s="638"/>
      <c r="F95" s="638"/>
      <c r="G95" s="638"/>
      <c r="H95" s="638"/>
      <c r="I95" s="638"/>
      <c r="J95" s="638"/>
      <c r="K95" s="638"/>
      <c r="L95" s="638"/>
      <c r="M95" s="638"/>
      <c r="N95" s="638"/>
      <c r="O95" s="2"/>
    </row>
    <row r="96" spans="1:15" ht="150" customHeight="1" x14ac:dyDescent="0.2">
      <c r="A96" s="2"/>
      <c r="B96" s="638"/>
      <c r="C96" s="638"/>
      <c r="D96" s="638"/>
      <c r="E96" s="638"/>
      <c r="F96" s="638"/>
      <c r="G96" s="638"/>
      <c r="H96" s="638"/>
      <c r="I96" s="638"/>
      <c r="J96" s="638"/>
      <c r="K96" s="638"/>
      <c r="L96" s="638"/>
      <c r="M96" s="638"/>
      <c r="N96" s="638"/>
      <c r="O96" s="2"/>
    </row>
    <row r="97" spans="1:15" ht="150" customHeight="1" x14ac:dyDescent="0.2">
      <c r="A97" s="2"/>
      <c r="B97" s="638"/>
      <c r="C97" s="638"/>
      <c r="D97" s="638"/>
      <c r="E97" s="638"/>
      <c r="F97" s="638"/>
      <c r="G97" s="638"/>
      <c r="H97" s="638"/>
      <c r="I97" s="638"/>
      <c r="J97" s="638"/>
      <c r="K97" s="638"/>
      <c r="L97" s="638"/>
      <c r="M97" s="638"/>
      <c r="N97" s="638"/>
      <c r="O97" s="2"/>
    </row>
    <row r="98" spans="1:15" ht="150" customHeight="1" x14ac:dyDescent="0.2">
      <c r="A98" s="2"/>
      <c r="B98" s="639"/>
      <c r="C98" s="639"/>
      <c r="D98" s="639"/>
      <c r="E98" s="639"/>
      <c r="F98" s="639"/>
      <c r="G98" s="639"/>
      <c r="H98" s="639"/>
      <c r="I98" s="639"/>
      <c r="J98" s="639"/>
      <c r="K98" s="639"/>
      <c r="L98" s="639"/>
      <c r="M98" s="639"/>
      <c r="N98" s="639"/>
      <c r="O98" s="2"/>
    </row>
    <row r="99" spans="1:15" ht="9.9499999999999993" customHeight="1" x14ac:dyDescent="0.2">
      <c r="A99" s="2"/>
      <c r="B99" s="22"/>
      <c r="C99" s="22"/>
      <c r="D99" s="22"/>
      <c r="E99" s="22"/>
      <c r="F99" s="22"/>
      <c r="G99" s="22"/>
      <c r="H99" s="22"/>
      <c r="I99" s="22"/>
      <c r="J99" s="22"/>
      <c r="K99" s="22"/>
      <c r="L99" s="22"/>
      <c r="M99" s="22"/>
      <c r="N99" s="22"/>
      <c r="O99" s="2"/>
    </row>
    <row r="100" spans="1:15" ht="20.100000000000001" customHeight="1" x14ac:dyDescent="0.2">
      <c r="A100" s="7" t="s">
        <v>133</v>
      </c>
      <c r="B100" s="2"/>
      <c r="C100" s="2"/>
      <c r="D100" s="2"/>
      <c r="E100" s="2"/>
      <c r="F100" s="2"/>
      <c r="G100" s="2"/>
      <c r="H100" s="2"/>
      <c r="I100" s="2"/>
      <c r="J100" s="2"/>
      <c r="K100" s="2"/>
      <c r="L100" s="2"/>
      <c r="M100" s="2"/>
      <c r="N100" s="2"/>
      <c r="O100" s="2"/>
    </row>
    <row r="101" spans="1:15" ht="9.9499999999999993" customHeight="1" x14ac:dyDescent="0.2">
      <c r="A101" s="2"/>
      <c r="B101" s="2"/>
      <c r="C101" s="2"/>
      <c r="D101" s="2"/>
      <c r="E101" s="2"/>
      <c r="F101" s="2"/>
      <c r="G101" s="2"/>
      <c r="H101" s="2"/>
      <c r="I101" s="2"/>
      <c r="J101" s="2"/>
      <c r="K101" s="2"/>
      <c r="L101" s="2"/>
      <c r="M101" s="2"/>
      <c r="N101" s="2"/>
      <c r="O101" s="2"/>
    </row>
    <row r="102" spans="1:15" ht="20.100000000000001" customHeight="1" x14ac:dyDescent="0.2">
      <c r="A102" s="7" t="s">
        <v>134</v>
      </c>
      <c r="B102" s="2"/>
      <c r="C102" s="2"/>
      <c r="D102" s="80"/>
      <c r="E102" s="2"/>
      <c r="F102" s="2"/>
      <c r="G102" s="2"/>
      <c r="H102" s="2"/>
      <c r="I102" s="2"/>
      <c r="J102" s="2"/>
      <c r="K102" s="2"/>
      <c r="L102" s="2"/>
      <c r="M102" s="2"/>
      <c r="N102" s="2"/>
      <c r="O102" s="2"/>
    </row>
    <row r="103" spans="1:15" ht="9.9499999999999993" customHeight="1" x14ac:dyDescent="0.2">
      <c r="A103" s="2"/>
      <c r="B103" s="2"/>
      <c r="C103" s="2"/>
      <c r="D103" s="2"/>
      <c r="E103" s="2"/>
      <c r="F103" s="2"/>
      <c r="G103" s="2"/>
      <c r="H103" s="2"/>
      <c r="I103" s="2"/>
      <c r="J103" s="2"/>
      <c r="K103" s="2"/>
      <c r="L103" s="2"/>
      <c r="M103" s="2"/>
      <c r="N103" s="2"/>
      <c r="O103" s="2"/>
    </row>
    <row r="104" spans="1:15" ht="20.100000000000001" customHeight="1" x14ac:dyDescent="0.2">
      <c r="A104" s="7" t="s">
        <v>30</v>
      </c>
      <c r="B104" s="2"/>
      <c r="C104" s="2"/>
      <c r="D104" s="23"/>
      <c r="F104" s="2"/>
      <c r="G104" s="7" t="s">
        <v>31</v>
      </c>
      <c r="H104" s="2"/>
      <c r="I104" s="23"/>
      <c r="J104" s="2"/>
      <c r="K104" s="2"/>
      <c r="L104" s="2"/>
      <c r="M104" s="2"/>
      <c r="N104" s="2"/>
      <c r="O104" s="2"/>
    </row>
    <row r="105" spans="1:15" ht="14.25" x14ac:dyDescent="0.2">
      <c r="A105" s="2"/>
      <c r="B105" s="2"/>
      <c r="C105" s="2"/>
      <c r="D105" s="2"/>
      <c r="E105" s="2"/>
      <c r="F105" s="2"/>
      <c r="G105" s="2"/>
      <c r="H105" s="2"/>
      <c r="I105" s="2"/>
      <c r="J105" s="2"/>
      <c r="K105" s="2"/>
      <c r="L105" s="2"/>
      <c r="M105" s="2"/>
      <c r="N105" s="2"/>
      <c r="O105" s="2"/>
    </row>
    <row r="106" spans="1:15" ht="14.25" x14ac:dyDescent="0.2">
      <c r="A106" s="2" t="s">
        <v>32</v>
      </c>
      <c r="B106" s="2"/>
      <c r="C106" s="2"/>
      <c r="D106" s="2"/>
      <c r="E106" s="2"/>
      <c r="F106" s="2"/>
      <c r="G106" s="2"/>
      <c r="H106" s="2"/>
      <c r="I106" s="2"/>
      <c r="J106" s="2"/>
      <c r="K106" s="2"/>
      <c r="L106" s="2"/>
      <c r="M106" s="2"/>
      <c r="N106" s="2"/>
      <c r="O106" s="2"/>
    </row>
    <row r="107" spans="1:15" ht="14.25" x14ac:dyDescent="0.2">
      <c r="A107" s="2"/>
      <c r="B107" s="2"/>
      <c r="C107" s="2"/>
      <c r="D107" s="2"/>
      <c r="E107" s="2"/>
      <c r="F107" s="2"/>
      <c r="G107" s="2"/>
      <c r="H107" s="2"/>
      <c r="I107" s="2"/>
      <c r="J107" s="2"/>
      <c r="K107" s="2"/>
      <c r="L107" s="2"/>
      <c r="M107" s="2"/>
      <c r="N107" s="2"/>
      <c r="O107" s="2"/>
    </row>
    <row r="108" spans="1:15" ht="14.25" x14ac:dyDescent="0.2">
      <c r="A108" s="2"/>
      <c r="B108" s="2"/>
      <c r="C108" s="2"/>
      <c r="D108" s="2"/>
      <c r="E108" s="2"/>
      <c r="F108" s="2"/>
      <c r="G108" s="2"/>
      <c r="H108" s="2"/>
      <c r="I108" s="2"/>
      <c r="J108" s="2"/>
      <c r="K108" s="2"/>
      <c r="L108" s="2"/>
      <c r="M108" s="2"/>
      <c r="N108" s="2"/>
      <c r="O108" s="2"/>
    </row>
    <row r="109" spans="1:15" s="9" customFormat="1" ht="20.100000000000001" customHeight="1" x14ac:dyDescent="0.25">
      <c r="A109" s="7" t="s">
        <v>33</v>
      </c>
      <c r="B109" s="3"/>
      <c r="C109" s="3"/>
      <c r="D109" s="3"/>
      <c r="E109" s="3"/>
      <c r="F109" s="3"/>
      <c r="G109" s="3"/>
      <c r="H109" s="3"/>
      <c r="I109" s="3"/>
      <c r="J109" s="3"/>
      <c r="K109" s="3"/>
      <c r="L109" s="3"/>
      <c r="M109" s="3"/>
      <c r="N109" s="3"/>
      <c r="O109" s="3"/>
    </row>
    <row r="110" spans="1:15" ht="14.25" x14ac:dyDescent="0.2">
      <c r="A110" s="2"/>
      <c r="B110" s="2"/>
      <c r="C110" s="2"/>
      <c r="D110" s="2"/>
      <c r="E110" s="2"/>
      <c r="F110" s="2"/>
      <c r="G110" s="2"/>
      <c r="H110" s="2"/>
      <c r="I110" s="2"/>
      <c r="J110" s="2"/>
      <c r="K110" s="2"/>
      <c r="L110" s="2"/>
      <c r="M110" s="2"/>
      <c r="N110" s="2"/>
      <c r="O110" s="2"/>
    </row>
    <row r="111" spans="1:15" s="9" customFormat="1" ht="20.100000000000001" customHeight="1" x14ac:dyDescent="0.25">
      <c r="B111" s="3"/>
      <c r="C111" s="3"/>
      <c r="D111" s="83" t="s">
        <v>34</v>
      </c>
      <c r="E111" s="3"/>
      <c r="F111" s="3"/>
      <c r="G111" s="3"/>
      <c r="H111" s="3"/>
      <c r="I111" s="3"/>
      <c r="J111" s="3"/>
      <c r="K111" s="3"/>
      <c r="L111" s="3"/>
      <c r="N111" s="3"/>
      <c r="O111" s="3"/>
    </row>
    <row r="112" spans="1:15" s="9" customFormat="1" ht="9.9499999999999993" customHeight="1" x14ac:dyDescent="0.25">
      <c r="A112" s="7"/>
      <c r="B112" s="3"/>
      <c r="C112" s="3"/>
      <c r="D112" s="3"/>
      <c r="E112" s="3"/>
      <c r="F112" s="3"/>
      <c r="G112" s="3"/>
      <c r="H112" s="3"/>
      <c r="I112" s="3"/>
      <c r="J112" s="3"/>
      <c r="K112" s="3"/>
      <c r="L112" s="3"/>
      <c r="M112" s="3"/>
      <c r="N112" s="3"/>
      <c r="O112" s="3"/>
    </row>
    <row r="113" spans="1:15" s="9" customFormat="1" ht="20.100000000000001" customHeight="1" x14ac:dyDescent="0.25">
      <c r="A113" s="24" t="s">
        <v>136</v>
      </c>
      <c r="B113" s="3"/>
      <c r="C113" s="3"/>
      <c r="D113" s="3"/>
      <c r="E113" s="3"/>
      <c r="F113" s="3"/>
      <c r="G113" s="3"/>
      <c r="H113" s="3"/>
      <c r="I113" s="3"/>
      <c r="J113" s="3"/>
      <c r="K113" s="25"/>
      <c r="L113" s="3"/>
      <c r="M113" s="7" t="s">
        <v>62</v>
      </c>
      <c r="N113" s="3"/>
      <c r="O113" s="3"/>
    </row>
    <row r="114" spans="1:15" s="9" customFormat="1" ht="9.9499999999999993" customHeight="1" x14ac:dyDescent="0.25">
      <c r="A114" s="7"/>
      <c r="B114" s="3"/>
      <c r="C114" s="3"/>
      <c r="D114" s="3"/>
      <c r="E114" s="3"/>
      <c r="F114" s="3"/>
      <c r="G114" s="3"/>
      <c r="H114" s="3"/>
      <c r="I114" s="3"/>
      <c r="J114" s="3"/>
      <c r="K114" s="25"/>
      <c r="L114" s="3"/>
      <c r="M114" s="3"/>
      <c r="N114" s="3"/>
      <c r="O114" s="3"/>
    </row>
    <row r="115" spans="1:15" ht="14.25" x14ac:dyDescent="0.2">
      <c r="A115" s="80" t="s">
        <v>94</v>
      </c>
      <c r="B115" s="2" t="s">
        <v>35</v>
      </c>
      <c r="C115" s="2"/>
      <c r="D115" s="2"/>
      <c r="E115" s="80" t="s">
        <v>94</v>
      </c>
      <c r="F115" s="2" t="s">
        <v>38</v>
      </c>
      <c r="G115" s="2"/>
      <c r="H115" s="80" t="s">
        <v>94</v>
      </c>
      <c r="I115" s="2" t="s">
        <v>40</v>
      </c>
      <c r="J115" s="2"/>
      <c r="K115" s="26"/>
      <c r="L115" s="80" t="s">
        <v>94</v>
      </c>
      <c r="M115" s="2" t="s">
        <v>63</v>
      </c>
      <c r="N115" s="2"/>
      <c r="O115" s="2"/>
    </row>
    <row r="116" spans="1:15" ht="14.25" x14ac:dyDescent="0.2">
      <c r="A116" s="80" t="s">
        <v>94</v>
      </c>
      <c r="B116" s="2" t="s">
        <v>36</v>
      </c>
      <c r="C116" s="2"/>
      <c r="D116" s="2"/>
      <c r="E116" s="80" t="s">
        <v>94</v>
      </c>
      <c r="F116" s="2" t="s">
        <v>39</v>
      </c>
      <c r="G116" s="2"/>
      <c r="H116" s="2"/>
      <c r="I116" s="2"/>
      <c r="J116" s="2"/>
      <c r="K116" s="26"/>
      <c r="L116" s="80" t="s">
        <v>94</v>
      </c>
      <c r="M116" s="2" t="s">
        <v>64</v>
      </c>
      <c r="N116" s="2"/>
      <c r="O116" s="2"/>
    </row>
    <row r="117" spans="1:15" ht="14.25" x14ac:dyDescent="0.2">
      <c r="A117" s="80" t="s">
        <v>94</v>
      </c>
      <c r="B117" s="2" t="s">
        <v>44</v>
      </c>
      <c r="C117" s="2"/>
      <c r="D117" s="2"/>
      <c r="E117" s="2"/>
      <c r="F117" s="2"/>
      <c r="G117" s="2"/>
      <c r="H117" s="2"/>
      <c r="I117" s="2"/>
      <c r="J117" s="2"/>
      <c r="K117" s="26"/>
      <c r="L117" s="80" t="s">
        <v>94</v>
      </c>
      <c r="M117" s="2" t="s">
        <v>65</v>
      </c>
      <c r="N117" s="2"/>
      <c r="O117" s="2"/>
    </row>
    <row r="118" spans="1:15" ht="14.25" x14ac:dyDescent="0.2">
      <c r="A118" s="80" t="s">
        <v>94</v>
      </c>
      <c r="B118" s="2" t="s">
        <v>37</v>
      </c>
      <c r="C118" s="2"/>
      <c r="D118" s="2"/>
      <c r="E118" s="80" t="s">
        <v>94</v>
      </c>
      <c r="F118" s="2" t="s">
        <v>41</v>
      </c>
      <c r="G118" s="2"/>
      <c r="H118" s="2"/>
      <c r="I118" s="2"/>
      <c r="J118" s="2"/>
      <c r="K118" s="26"/>
      <c r="L118" s="80" t="s">
        <v>94</v>
      </c>
      <c r="M118" s="2" t="s">
        <v>66</v>
      </c>
      <c r="N118" s="2"/>
      <c r="O118" s="2"/>
    </row>
    <row r="119" spans="1:15" ht="14.25" x14ac:dyDescent="0.2">
      <c r="A119" s="2"/>
      <c r="B119" s="2"/>
      <c r="C119" s="2"/>
      <c r="D119" s="2"/>
      <c r="E119" s="2"/>
      <c r="F119" s="2"/>
      <c r="G119" s="2"/>
      <c r="H119" s="2"/>
      <c r="I119" s="2"/>
      <c r="J119" s="2"/>
      <c r="K119" s="26"/>
      <c r="L119" s="80" t="s">
        <v>94</v>
      </c>
      <c r="M119" s="2" t="s">
        <v>67</v>
      </c>
      <c r="N119" s="2"/>
      <c r="O119" s="2"/>
    </row>
    <row r="120" spans="1:15" ht="9.9499999999999993" customHeight="1" x14ac:dyDescent="0.2">
      <c r="A120" s="2"/>
      <c r="B120" s="2"/>
      <c r="C120" s="2"/>
      <c r="D120" s="2"/>
      <c r="E120" s="2"/>
      <c r="F120" s="2"/>
      <c r="G120" s="2"/>
      <c r="H120" s="2"/>
      <c r="I120" s="2"/>
      <c r="J120" s="2"/>
      <c r="K120" s="26"/>
      <c r="L120" s="2"/>
      <c r="M120" s="2"/>
      <c r="N120" s="2"/>
      <c r="O120" s="2"/>
    </row>
    <row r="121" spans="1:15" s="9" customFormat="1" ht="20.100000000000001" customHeight="1" x14ac:dyDescent="0.25">
      <c r="A121" s="24" t="s">
        <v>42</v>
      </c>
      <c r="B121" s="3"/>
      <c r="C121" s="3"/>
      <c r="D121" s="3"/>
      <c r="E121" s="3"/>
      <c r="F121" s="3"/>
      <c r="G121" s="3"/>
      <c r="H121" s="3"/>
      <c r="I121" s="3"/>
      <c r="J121" s="3"/>
      <c r="K121" s="25"/>
      <c r="L121" s="3"/>
      <c r="M121" s="3"/>
      <c r="N121" s="3"/>
      <c r="O121" s="3"/>
    </row>
    <row r="122" spans="1:15" s="9" customFormat="1" ht="9.9499999999999993" customHeight="1" x14ac:dyDescent="0.25">
      <c r="A122" s="7"/>
      <c r="B122" s="3"/>
      <c r="C122" s="3"/>
      <c r="D122" s="3"/>
      <c r="E122" s="3"/>
      <c r="F122" s="3"/>
      <c r="G122" s="3"/>
      <c r="H122" s="3"/>
      <c r="I122" s="3"/>
      <c r="J122" s="3"/>
      <c r="K122" s="25"/>
      <c r="L122" s="3"/>
      <c r="M122" s="3"/>
      <c r="N122" s="3"/>
      <c r="O122" s="3"/>
    </row>
    <row r="123" spans="1:15" ht="14.25" x14ac:dyDescent="0.2">
      <c r="A123" s="80" t="s">
        <v>94</v>
      </c>
      <c r="B123" s="2" t="s">
        <v>43</v>
      </c>
      <c r="C123" s="2"/>
      <c r="D123" s="2"/>
      <c r="E123" s="80" t="s">
        <v>94</v>
      </c>
      <c r="F123" s="2" t="s">
        <v>47</v>
      </c>
      <c r="G123" s="2"/>
      <c r="H123" s="2"/>
      <c r="I123" s="80" t="s">
        <v>94</v>
      </c>
      <c r="J123" s="2" t="s">
        <v>55</v>
      </c>
      <c r="K123" s="26"/>
      <c r="L123" s="2"/>
      <c r="M123" s="2"/>
      <c r="N123" s="2"/>
      <c r="O123" s="2"/>
    </row>
    <row r="124" spans="1:15" ht="14.25" x14ac:dyDescent="0.2">
      <c r="A124" s="80" t="s">
        <v>94</v>
      </c>
      <c r="B124" s="2" t="s">
        <v>45</v>
      </c>
      <c r="C124" s="2"/>
      <c r="D124" s="2"/>
      <c r="E124" s="80" t="s">
        <v>94</v>
      </c>
      <c r="F124" s="2" t="s">
        <v>52</v>
      </c>
      <c r="G124" s="2"/>
      <c r="H124" s="2"/>
      <c r="I124" s="80" t="s">
        <v>94</v>
      </c>
      <c r="J124" s="2" t="s">
        <v>56</v>
      </c>
      <c r="K124" s="26"/>
      <c r="L124" s="2"/>
      <c r="M124" s="2"/>
      <c r="N124" s="2"/>
      <c r="O124" s="2"/>
    </row>
    <row r="125" spans="1:15" ht="14.25" x14ac:dyDescent="0.2">
      <c r="A125" s="80" t="s">
        <v>94</v>
      </c>
      <c r="B125" s="2" t="s">
        <v>46</v>
      </c>
      <c r="C125" s="2"/>
      <c r="D125" s="2"/>
      <c r="E125" s="80" t="s">
        <v>94</v>
      </c>
      <c r="F125" s="2" t="s">
        <v>53</v>
      </c>
      <c r="G125" s="2"/>
      <c r="H125" s="2"/>
      <c r="I125" s="80" t="s">
        <v>94</v>
      </c>
      <c r="J125" s="2" t="s">
        <v>57</v>
      </c>
      <c r="K125" s="26"/>
      <c r="L125" s="2"/>
      <c r="M125" s="2"/>
      <c r="N125" s="2"/>
      <c r="O125" s="2"/>
    </row>
    <row r="126" spans="1:15" ht="14.25" x14ac:dyDescent="0.2">
      <c r="A126" s="80" t="s">
        <v>94</v>
      </c>
      <c r="B126" s="2" t="s">
        <v>47</v>
      </c>
      <c r="C126" s="2"/>
      <c r="D126" s="2"/>
      <c r="E126" s="80" t="s">
        <v>94</v>
      </c>
      <c r="F126" s="2" t="s">
        <v>135</v>
      </c>
      <c r="G126" s="2"/>
      <c r="H126" s="2"/>
      <c r="I126" s="80" t="s">
        <v>94</v>
      </c>
      <c r="J126" s="2" t="s">
        <v>58</v>
      </c>
      <c r="K126" s="26"/>
      <c r="L126" s="2"/>
      <c r="M126" s="2"/>
      <c r="N126" s="2"/>
      <c r="O126" s="2"/>
    </row>
    <row r="127" spans="1:15" ht="14.25" x14ac:dyDescent="0.2">
      <c r="A127" s="80" t="s">
        <v>94</v>
      </c>
      <c r="B127" s="2" t="s">
        <v>48</v>
      </c>
      <c r="C127" s="2"/>
      <c r="D127" s="2"/>
      <c r="E127" s="80" t="s">
        <v>94</v>
      </c>
      <c r="F127" s="2" t="s">
        <v>54</v>
      </c>
      <c r="G127" s="2"/>
      <c r="H127" s="2"/>
      <c r="I127" s="2"/>
      <c r="J127" s="2"/>
      <c r="K127" s="26"/>
      <c r="L127" s="2"/>
      <c r="M127" s="2"/>
      <c r="N127" s="2"/>
      <c r="O127" s="2"/>
    </row>
    <row r="128" spans="1:15" ht="14.25" x14ac:dyDescent="0.2">
      <c r="A128" s="80" t="s">
        <v>94</v>
      </c>
      <c r="B128" s="2" t="s">
        <v>49</v>
      </c>
      <c r="C128" s="2"/>
      <c r="D128" s="2"/>
      <c r="E128" s="2"/>
      <c r="F128" s="2"/>
      <c r="G128" s="2"/>
      <c r="H128" s="2"/>
      <c r="I128" s="2"/>
      <c r="J128" s="2"/>
      <c r="K128" s="26"/>
      <c r="L128" s="2"/>
      <c r="M128" s="2"/>
      <c r="N128" s="2"/>
      <c r="O128" s="2"/>
    </row>
    <row r="129" spans="1:15" ht="14.25" x14ac:dyDescent="0.2">
      <c r="A129" s="80" t="s">
        <v>94</v>
      </c>
      <c r="B129" s="2" t="s">
        <v>50</v>
      </c>
      <c r="C129" s="2"/>
      <c r="D129" s="2"/>
      <c r="E129" s="2"/>
      <c r="F129" s="2"/>
      <c r="G129" s="2"/>
      <c r="H129" s="2"/>
      <c r="I129" s="2"/>
      <c r="J129" s="2"/>
      <c r="K129" s="26"/>
      <c r="L129" s="2"/>
      <c r="M129" s="2"/>
      <c r="N129" s="2"/>
      <c r="O129" s="2"/>
    </row>
    <row r="130" spans="1:15" ht="14.25" x14ac:dyDescent="0.2">
      <c r="A130" s="80" t="s">
        <v>94</v>
      </c>
      <c r="B130" s="2" t="s">
        <v>51</v>
      </c>
      <c r="C130" s="2"/>
      <c r="D130" s="2"/>
      <c r="E130" s="2"/>
      <c r="F130" s="2"/>
      <c r="G130" s="2"/>
      <c r="H130" s="2"/>
      <c r="I130" s="2"/>
      <c r="J130" s="2"/>
      <c r="K130" s="26"/>
      <c r="L130" s="2"/>
      <c r="M130" s="2"/>
      <c r="N130" s="2"/>
      <c r="O130" s="2"/>
    </row>
    <row r="131" spans="1:15" ht="14.25" x14ac:dyDescent="0.2">
      <c r="A131" s="80" t="s">
        <v>94</v>
      </c>
      <c r="B131" s="2" t="s">
        <v>59</v>
      </c>
      <c r="C131" s="613"/>
      <c r="D131" s="614"/>
      <c r="E131" s="614"/>
      <c r="F131" s="614"/>
      <c r="G131" s="615"/>
      <c r="H131" s="2"/>
      <c r="I131" s="2"/>
      <c r="J131" s="2"/>
      <c r="K131" s="26"/>
      <c r="L131" s="2"/>
      <c r="M131" s="2"/>
      <c r="N131" s="2"/>
      <c r="O131" s="2"/>
    </row>
    <row r="132" spans="1:15" ht="14.25" x14ac:dyDescent="0.2">
      <c r="A132" s="2"/>
      <c r="B132" s="2"/>
      <c r="C132" s="2"/>
      <c r="D132" s="2"/>
      <c r="E132" s="2"/>
      <c r="F132" s="2"/>
      <c r="G132" s="2"/>
      <c r="H132" s="2"/>
      <c r="I132" s="2"/>
      <c r="J132" s="2"/>
      <c r="K132" s="2"/>
      <c r="L132" s="2"/>
      <c r="M132" s="2"/>
      <c r="N132" s="2"/>
      <c r="O132" s="2"/>
    </row>
    <row r="133" spans="1:15" ht="14.25" x14ac:dyDescent="0.2">
      <c r="A133" s="2"/>
      <c r="B133" s="17" t="s">
        <v>60</v>
      </c>
      <c r="C133" s="80" t="s">
        <v>94</v>
      </c>
      <c r="D133" s="2" t="s">
        <v>61</v>
      </c>
      <c r="E133" s="2"/>
      <c r="F133" s="2"/>
      <c r="G133" s="2"/>
      <c r="H133" s="2"/>
      <c r="I133" s="2"/>
      <c r="J133" s="2"/>
      <c r="K133" s="2"/>
      <c r="L133" s="2"/>
      <c r="M133" s="2"/>
      <c r="N133" s="2"/>
      <c r="O133" s="2"/>
    </row>
    <row r="134" spans="1:15" ht="9.9499999999999993" customHeight="1" x14ac:dyDescent="0.2">
      <c r="A134" s="2"/>
      <c r="C134" s="2"/>
      <c r="D134" s="2"/>
      <c r="E134" s="2"/>
      <c r="F134" s="2"/>
      <c r="G134" s="2"/>
      <c r="H134" s="2"/>
      <c r="I134" s="2"/>
      <c r="J134" s="2"/>
      <c r="K134" s="2"/>
      <c r="L134" s="2"/>
      <c r="M134" s="2"/>
      <c r="N134" s="2"/>
      <c r="O134" s="2"/>
    </row>
    <row r="135" spans="1:15" ht="20.100000000000001" customHeight="1" x14ac:dyDescent="0.2">
      <c r="A135" s="7" t="s">
        <v>68</v>
      </c>
      <c r="B135" s="2"/>
      <c r="C135" s="2"/>
      <c r="D135" s="2"/>
      <c r="E135" s="2"/>
      <c r="F135" s="613"/>
      <c r="G135" s="614"/>
      <c r="H135" s="615"/>
      <c r="I135" s="2"/>
      <c r="J135" s="2"/>
      <c r="K135" s="2"/>
      <c r="L135" s="2"/>
      <c r="M135" s="2"/>
      <c r="N135" s="2"/>
      <c r="O135" s="2"/>
    </row>
    <row r="136" spans="1:15" ht="9.9499999999999993" customHeight="1" x14ac:dyDescent="0.2">
      <c r="A136" s="2"/>
      <c r="B136" s="2"/>
      <c r="C136" s="2"/>
      <c r="D136" s="2"/>
      <c r="E136" s="2"/>
      <c r="F136" s="2"/>
      <c r="G136" s="2"/>
      <c r="H136" s="2"/>
      <c r="I136" s="2"/>
      <c r="J136" s="2"/>
      <c r="K136" s="2"/>
      <c r="L136" s="2"/>
      <c r="M136" s="2"/>
      <c r="N136" s="2"/>
      <c r="O136" s="2"/>
    </row>
    <row r="137" spans="1:15" s="51" customFormat="1" ht="20.100000000000001" customHeight="1" x14ac:dyDescent="0.25">
      <c r="A137" s="47"/>
      <c r="B137" s="47"/>
      <c r="C137" s="47"/>
      <c r="D137" s="47"/>
      <c r="E137" s="47"/>
      <c r="F137" s="47"/>
      <c r="G137" s="47"/>
      <c r="H137" s="47"/>
      <c r="I137" s="47"/>
      <c r="J137" s="47"/>
      <c r="K137" s="47"/>
      <c r="L137" s="47"/>
      <c r="M137" s="47"/>
      <c r="N137" s="47"/>
      <c r="O137" s="47"/>
    </row>
    <row r="138" spans="1:15" s="52" customFormat="1" ht="14.25" x14ac:dyDescent="0.2">
      <c r="A138" s="18"/>
      <c r="B138" s="18"/>
      <c r="C138" s="18"/>
      <c r="D138" s="18"/>
      <c r="E138" s="18"/>
      <c r="F138" s="18"/>
      <c r="G138" s="18"/>
      <c r="H138" s="18"/>
      <c r="I138" s="18"/>
      <c r="J138" s="18"/>
      <c r="K138" s="18"/>
      <c r="L138" s="18"/>
      <c r="M138" s="18"/>
      <c r="N138" s="18"/>
      <c r="O138" s="26"/>
    </row>
    <row r="139" spans="1:15" s="52" customFormat="1" ht="31.5" customHeight="1" x14ac:dyDescent="0.2">
      <c r="A139" s="53" t="s">
        <v>295</v>
      </c>
      <c r="B139" s="54"/>
      <c r="C139" s="54"/>
      <c r="D139" s="54"/>
      <c r="E139" s="54"/>
      <c r="F139" s="54"/>
      <c r="G139" s="54"/>
      <c r="H139" s="54"/>
      <c r="I139" s="54"/>
      <c r="J139" s="54"/>
      <c r="K139" s="54"/>
      <c r="L139" s="54"/>
      <c r="M139" s="54"/>
      <c r="N139" s="54"/>
      <c r="O139" s="26"/>
    </row>
    <row r="140" spans="1:15" s="52" customFormat="1" ht="20.100000000000001" customHeight="1" x14ac:dyDescent="0.2">
      <c r="A140" s="53"/>
      <c r="B140" s="54"/>
      <c r="C140" s="54"/>
      <c r="D140" s="54"/>
      <c r="E140" s="54"/>
      <c r="F140" s="54"/>
      <c r="G140" s="54"/>
      <c r="H140" s="54"/>
      <c r="I140" s="54"/>
      <c r="J140" s="54"/>
      <c r="K140" s="54"/>
      <c r="L140" s="54"/>
      <c r="M140" s="54"/>
      <c r="N140" s="54"/>
      <c r="O140" s="26"/>
    </row>
    <row r="141" spans="1:15" s="52" customFormat="1" ht="20.100000000000001" customHeight="1" x14ac:dyDescent="0.2">
      <c r="A141" s="53"/>
      <c r="B141" s="55"/>
      <c r="C141" s="56"/>
      <c r="D141" s="56"/>
      <c r="E141" s="56"/>
      <c r="F141" s="56"/>
      <c r="G141" s="56"/>
      <c r="H141" s="56"/>
      <c r="I141" s="56"/>
      <c r="J141" s="57"/>
      <c r="K141" s="54"/>
      <c r="L141" s="54"/>
      <c r="M141" s="54"/>
      <c r="N141" s="54"/>
      <c r="O141" s="26"/>
    </row>
    <row r="142" spans="1:15" s="52" customFormat="1" ht="20.100000000000001" customHeight="1" x14ac:dyDescent="0.2">
      <c r="A142" s="54"/>
      <c r="B142" s="54"/>
      <c r="C142" s="54"/>
      <c r="D142" s="54"/>
      <c r="E142" s="54"/>
      <c r="F142" s="54"/>
      <c r="G142" s="54"/>
      <c r="H142" s="54"/>
      <c r="I142" s="54"/>
      <c r="J142" s="54"/>
      <c r="K142" s="54"/>
      <c r="L142" s="54"/>
      <c r="M142" s="54"/>
      <c r="N142" s="54"/>
      <c r="O142" s="26"/>
    </row>
    <row r="143" spans="1:15" s="52" customFormat="1" ht="20.100000000000001" customHeight="1" x14ac:dyDescent="0.2">
      <c r="A143" s="54" t="s">
        <v>296</v>
      </c>
      <c r="B143" s="54"/>
      <c r="C143" s="54"/>
      <c r="D143" s="54"/>
      <c r="E143" s="54"/>
      <c r="F143" s="54"/>
      <c r="G143" s="54"/>
      <c r="H143" s="54"/>
      <c r="I143" s="54"/>
      <c r="J143" s="54"/>
      <c r="K143" s="54"/>
      <c r="L143" s="54"/>
      <c r="M143" s="54"/>
      <c r="N143" s="54"/>
      <c r="O143" s="26"/>
    </row>
    <row r="144" spans="1:15" s="52" customFormat="1" ht="20.100000000000001" customHeight="1" x14ac:dyDescent="0.2">
      <c r="A144" s="54"/>
      <c r="B144" s="54"/>
      <c r="C144" s="54"/>
      <c r="D144" s="54"/>
      <c r="E144" s="54"/>
      <c r="F144" s="54"/>
      <c r="G144" s="54"/>
      <c r="H144" s="54"/>
      <c r="I144" s="54"/>
      <c r="J144" s="54"/>
      <c r="K144" s="54"/>
      <c r="L144" s="54"/>
      <c r="M144" s="54"/>
      <c r="N144" s="54"/>
      <c r="O144" s="26"/>
    </row>
    <row r="145" spans="1:15" s="52" customFormat="1" ht="15" x14ac:dyDescent="0.2">
      <c r="A145" s="49"/>
      <c r="B145" s="641" t="s">
        <v>297</v>
      </c>
      <c r="C145" s="642"/>
      <c r="D145" s="647" t="s">
        <v>298</v>
      </c>
      <c r="E145" s="648"/>
      <c r="F145" s="648"/>
      <c r="G145" s="649" t="s">
        <v>300</v>
      </c>
      <c r="H145" s="650"/>
      <c r="I145" s="649" t="s">
        <v>301</v>
      </c>
      <c r="J145" s="651"/>
      <c r="K145" s="650"/>
      <c r="L145" s="58"/>
      <c r="M145" s="54"/>
      <c r="N145" s="54"/>
      <c r="O145" s="26"/>
    </row>
    <row r="146" spans="1:15" s="52" customFormat="1" ht="14.25" x14ac:dyDescent="0.2">
      <c r="A146" s="49"/>
      <c r="B146" s="643"/>
      <c r="C146" s="644"/>
      <c r="D146" s="652"/>
      <c r="E146" s="653"/>
      <c r="F146" s="653"/>
      <c r="G146" s="84"/>
      <c r="H146" s="84"/>
      <c r="I146" s="84"/>
      <c r="J146" s="59"/>
      <c r="K146" s="59"/>
      <c r="L146" s="60"/>
      <c r="M146" s="54"/>
      <c r="N146" s="54"/>
      <c r="O146" s="26"/>
    </row>
    <row r="147" spans="1:15" s="52" customFormat="1" ht="20.100000000000001" customHeight="1" x14ac:dyDescent="0.2">
      <c r="A147" s="49"/>
      <c r="B147" s="643"/>
      <c r="C147" s="644"/>
      <c r="D147" s="652"/>
      <c r="E147" s="653"/>
      <c r="F147" s="653"/>
      <c r="G147" s="84"/>
      <c r="H147" s="84"/>
      <c r="I147" s="84"/>
      <c r="J147" s="59"/>
      <c r="K147" s="59"/>
      <c r="L147" s="60"/>
      <c r="M147" s="54"/>
      <c r="N147" s="54"/>
      <c r="O147" s="26"/>
    </row>
    <row r="148" spans="1:15" s="52" customFormat="1" ht="14.25" x14ac:dyDescent="0.2">
      <c r="A148" s="49"/>
      <c r="B148" s="643"/>
      <c r="C148" s="644"/>
      <c r="D148" s="652"/>
      <c r="E148" s="653"/>
      <c r="F148" s="653"/>
      <c r="G148" s="84"/>
      <c r="H148" s="84"/>
      <c r="I148" s="84"/>
      <c r="J148" s="59"/>
      <c r="K148" s="59"/>
      <c r="L148" s="60"/>
      <c r="M148" s="54"/>
      <c r="N148" s="54"/>
      <c r="O148" s="26"/>
    </row>
    <row r="149" spans="1:15" s="52" customFormat="1" ht="14.25" x14ac:dyDescent="0.2">
      <c r="A149" s="61"/>
      <c r="B149" s="643"/>
      <c r="C149" s="644"/>
      <c r="D149" s="652"/>
      <c r="E149" s="653"/>
      <c r="F149" s="653"/>
      <c r="G149" s="84"/>
      <c r="H149" s="84"/>
      <c r="I149" s="84"/>
      <c r="J149" s="59"/>
      <c r="K149" s="59"/>
      <c r="L149" s="60"/>
      <c r="M149" s="62"/>
      <c r="N149" s="62"/>
      <c r="O149" s="26"/>
    </row>
    <row r="150" spans="1:15" s="52" customFormat="1" ht="20.100000000000001" customHeight="1" x14ac:dyDescent="0.2">
      <c r="A150" s="49"/>
      <c r="B150" s="645"/>
      <c r="C150" s="646"/>
      <c r="D150" s="652"/>
      <c r="E150" s="653"/>
      <c r="F150" s="653"/>
      <c r="G150" s="84"/>
      <c r="H150" s="84"/>
      <c r="I150" s="84"/>
      <c r="J150" s="59"/>
      <c r="K150" s="59"/>
      <c r="L150" s="60"/>
      <c r="M150" s="54"/>
      <c r="N150" s="54"/>
      <c r="O150" s="26"/>
    </row>
    <row r="151" spans="1:15" s="52" customFormat="1" ht="15" x14ac:dyDescent="0.2">
      <c r="A151" s="49"/>
      <c r="B151" s="63"/>
      <c r="C151" s="63"/>
      <c r="D151" s="64"/>
      <c r="E151" s="64"/>
      <c r="F151" s="64"/>
      <c r="G151" s="64"/>
      <c r="H151" s="64"/>
      <c r="I151" s="64"/>
      <c r="J151" s="65"/>
      <c r="K151" s="65"/>
      <c r="L151" s="65"/>
      <c r="M151" s="54"/>
      <c r="N151" s="54"/>
      <c r="O151" s="26"/>
    </row>
    <row r="152" spans="1:15" s="52" customFormat="1" ht="20.100000000000001" customHeight="1" x14ac:dyDescent="0.2">
      <c r="A152" s="49" t="s">
        <v>299</v>
      </c>
      <c r="B152" s="63"/>
      <c r="C152" s="63"/>
      <c r="D152" s="64"/>
      <c r="E152" s="64"/>
      <c r="F152" s="64"/>
      <c r="G152" s="64"/>
      <c r="H152" s="64"/>
      <c r="I152" s="64"/>
      <c r="J152" s="65"/>
      <c r="K152" s="65"/>
      <c r="L152" s="65"/>
      <c r="M152" s="54"/>
      <c r="N152" s="54"/>
      <c r="O152" s="26"/>
    </row>
    <row r="153" spans="1:15" s="52" customFormat="1" ht="20.100000000000001" customHeight="1" x14ac:dyDescent="0.2">
      <c r="A153" s="54"/>
      <c r="B153" s="54"/>
      <c r="C153" s="54"/>
      <c r="D153" s="54"/>
      <c r="E153" s="54"/>
      <c r="F153" s="54"/>
      <c r="G153" s="54"/>
      <c r="H153" s="54"/>
      <c r="I153" s="54"/>
      <c r="J153" s="54"/>
      <c r="K153" s="54"/>
      <c r="L153" s="54"/>
      <c r="M153" s="54"/>
      <c r="N153" s="54"/>
      <c r="O153" s="26"/>
    </row>
    <row r="154" spans="1:15" ht="14.25" x14ac:dyDescent="0.2">
      <c r="A154" s="2"/>
      <c r="B154" s="2"/>
      <c r="C154" s="2"/>
      <c r="D154" s="2"/>
      <c r="E154" s="2"/>
      <c r="F154" s="2"/>
      <c r="G154" s="2"/>
      <c r="H154" s="2"/>
      <c r="I154" s="2"/>
      <c r="J154" s="2"/>
      <c r="K154" s="2"/>
      <c r="L154" s="2"/>
      <c r="M154" s="2"/>
      <c r="N154" s="2"/>
      <c r="O154" s="2"/>
    </row>
    <row r="155" spans="1:15" ht="14.25" x14ac:dyDescent="0.2">
      <c r="A155" s="20"/>
      <c r="B155" s="20"/>
      <c r="C155" s="20"/>
      <c r="D155" s="20"/>
      <c r="E155" s="20"/>
      <c r="F155" s="20"/>
      <c r="G155" s="20"/>
      <c r="H155" s="20"/>
      <c r="I155" s="20"/>
      <c r="J155" s="20"/>
      <c r="K155" s="20"/>
      <c r="L155" s="20"/>
      <c r="M155" s="20"/>
      <c r="N155" s="2"/>
      <c r="O155" s="2"/>
    </row>
    <row r="156" spans="1:15" ht="14.25" x14ac:dyDescent="0.2">
      <c r="A156" s="21" t="s">
        <v>302</v>
      </c>
      <c r="B156" s="20"/>
      <c r="C156" s="20"/>
      <c r="D156" s="631"/>
      <c r="E156" s="632"/>
      <c r="F156" s="632"/>
      <c r="G156" s="632"/>
      <c r="H156" s="632"/>
      <c r="I156" s="632"/>
      <c r="J156" s="632"/>
      <c r="K156" s="632"/>
      <c r="L156" s="633"/>
      <c r="M156" s="20"/>
      <c r="N156" s="2"/>
      <c r="O156" s="2"/>
    </row>
    <row r="157" spans="1:15" ht="14.25" x14ac:dyDescent="0.2">
      <c r="A157" s="20"/>
      <c r="B157" s="20"/>
      <c r="C157" s="20"/>
      <c r="D157" s="20"/>
      <c r="E157" s="20"/>
      <c r="F157" s="20"/>
      <c r="G157" s="20"/>
      <c r="H157" s="20"/>
      <c r="I157" s="20"/>
      <c r="J157" s="20"/>
      <c r="K157" s="20"/>
      <c r="L157" s="20"/>
      <c r="M157" s="20"/>
      <c r="N157" s="2"/>
      <c r="O157" s="2"/>
    </row>
    <row r="158" spans="1:15" ht="14.25" x14ac:dyDescent="0.2">
      <c r="A158" s="2"/>
      <c r="B158" s="2"/>
      <c r="C158" s="2"/>
      <c r="D158" s="2"/>
      <c r="E158" s="2"/>
      <c r="F158" s="2"/>
      <c r="G158" s="2"/>
      <c r="H158" s="2"/>
      <c r="I158" s="2"/>
      <c r="J158" s="2"/>
      <c r="K158" s="2"/>
      <c r="L158" s="2"/>
      <c r="M158" s="2"/>
      <c r="N158" s="2"/>
      <c r="O158" s="2"/>
    </row>
    <row r="159" spans="1:15" ht="50.1" customHeight="1" x14ac:dyDescent="0.2">
      <c r="A159" s="7" t="s">
        <v>29</v>
      </c>
      <c r="B159" s="634"/>
      <c r="C159" s="635"/>
      <c r="D159" s="635"/>
      <c r="E159" s="635"/>
      <c r="F159" s="635"/>
      <c r="G159" s="635"/>
      <c r="H159" s="635"/>
      <c r="I159" s="635"/>
      <c r="J159" s="635"/>
      <c r="K159" s="635"/>
      <c r="L159" s="635"/>
      <c r="M159" s="635"/>
      <c r="N159" s="636"/>
      <c r="O159" s="2"/>
    </row>
    <row r="160" spans="1:15" ht="14.25" x14ac:dyDescent="0.2">
      <c r="A160" s="2"/>
      <c r="B160" s="2"/>
      <c r="C160" s="2"/>
      <c r="D160" s="2"/>
      <c r="E160" s="2"/>
      <c r="F160" s="2"/>
      <c r="G160" s="2"/>
      <c r="H160" s="2"/>
      <c r="I160" s="2"/>
      <c r="J160" s="2"/>
      <c r="K160" s="2"/>
      <c r="L160" s="2"/>
      <c r="M160" s="2"/>
      <c r="N160" s="2"/>
      <c r="O160" s="2"/>
    </row>
    <row r="161" spans="1:15" ht="150" customHeight="1" x14ac:dyDescent="0.2">
      <c r="A161" s="7" t="s">
        <v>132</v>
      </c>
      <c r="B161" s="637"/>
      <c r="C161" s="638"/>
      <c r="D161" s="638"/>
      <c r="E161" s="638"/>
      <c r="F161" s="638"/>
      <c r="G161" s="638"/>
      <c r="H161" s="638"/>
      <c r="I161" s="638"/>
      <c r="J161" s="638"/>
      <c r="K161" s="638"/>
      <c r="L161" s="638"/>
      <c r="M161" s="638"/>
      <c r="N161" s="638"/>
      <c r="O161" s="2"/>
    </row>
    <row r="162" spans="1:15" ht="150" customHeight="1" x14ac:dyDescent="0.2">
      <c r="A162" s="2"/>
      <c r="B162" s="638"/>
      <c r="C162" s="638"/>
      <c r="D162" s="638"/>
      <c r="E162" s="638"/>
      <c r="F162" s="638"/>
      <c r="G162" s="638"/>
      <c r="H162" s="638"/>
      <c r="I162" s="638"/>
      <c r="J162" s="638"/>
      <c r="K162" s="638"/>
      <c r="L162" s="638"/>
      <c r="M162" s="638"/>
      <c r="N162" s="638"/>
      <c r="O162" s="2"/>
    </row>
    <row r="163" spans="1:15" ht="150" customHeight="1" x14ac:dyDescent="0.2">
      <c r="A163" s="2"/>
      <c r="B163" s="638"/>
      <c r="C163" s="638"/>
      <c r="D163" s="638"/>
      <c r="E163" s="638"/>
      <c r="F163" s="638"/>
      <c r="G163" s="638"/>
      <c r="H163" s="638"/>
      <c r="I163" s="638"/>
      <c r="J163" s="638"/>
      <c r="K163" s="638"/>
      <c r="L163" s="638"/>
      <c r="M163" s="638"/>
      <c r="N163" s="638"/>
      <c r="O163" s="2"/>
    </row>
    <row r="164" spans="1:15" ht="150" customHeight="1" x14ac:dyDescent="0.2">
      <c r="A164" s="2"/>
      <c r="B164" s="639"/>
      <c r="C164" s="639"/>
      <c r="D164" s="639"/>
      <c r="E164" s="639"/>
      <c r="F164" s="639"/>
      <c r="G164" s="639"/>
      <c r="H164" s="639"/>
      <c r="I164" s="639"/>
      <c r="J164" s="639"/>
      <c r="K164" s="639"/>
      <c r="L164" s="639"/>
      <c r="M164" s="639"/>
      <c r="N164" s="639"/>
      <c r="O164" s="2"/>
    </row>
    <row r="165" spans="1:15" ht="14.25" x14ac:dyDescent="0.2">
      <c r="A165" s="2"/>
      <c r="B165" s="22"/>
      <c r="C165" s="22"/>
      <c r="D165" s="22"/>
      <c r="E165" s="22"/>
      <c r="F165" s="22"/>
      <c r="G165" s="22"/>
      <c r="H165" s="22"/>
      <c r="I165" s="22"/>
      <c r="J165" s="22"/>
      <c r="K165" s="22"/>
      <c r="L165" s="22"/>
      <c r="M165" s="22"/>
      <c r="N165" s="22"/>
      <c r="O165" s="2"/>
    </row>
    <row r="166" spans="1:15" ht="14.25" x14ac:dyDescent="0.2">
      <c r="A166" s="7" t="s">
        <v>133</v>
      </c>
      <c r="B166" s="2"/>
      <c r="C166" s="2"/>
      <c r="D166" s="2"/>
      <c r="E166" s="2"/>
      <c r="F166" s="2"/>
      <c r="G166" s="2"/>
      <c r="H166" s="2"/>
      <c r="I166" s="2"/>
      <c r="J166" s="2"/>
      <c r="K166" s="2"/>
      <c r="L166" s="2"/>
      <c r="M166" s="2"/>
      <c r="N166" s="2"/>
      <c r="O166" s="2"/>
    </row>
    <row r="167" spans="1:15" ht="14.25" x14ac:dyDescent="0.2">
      <c r="A167" s="2"/>
      <c r="B167" s="2"/>
      <c r="C167" s="2"/>
      <c r="D167" s="2"/>
      <c r="E167" s="2"/>
      <c r="F167" s="2"/>
      <c r="G167" s="2"/>
      <c r="H167" s="2"/>
      <c r="I167" s="2"/>
      <c r="J167" s="2"/>
      <c r="K167" s="2"/>
      <c r="L167" s="2"/>
      <c r="M167" s="2"/>
      <c r="N167" s="2"/>
      <c r="O167" s="2"/>
    </row>
    <row r="168" spans="1:15" ht="14.25" x14ac:dyDescent="0.2">
      <c r="A168" s="7" t="s">
        <v>134</v>
      </c>
      <c r="B168" s="2"/>
      <c r="C168" s="2"/>
      <c r="D168" s="80"/>
      <c r="E168" s="2"/>
      <c r="F168" s="2"/>
      <c r="G168" s="2"/>
      <c r="H168" s="2"/>
      <c r="I168" s="2"/>
      <c r="J168" s="2"/>
      <c r="K168" s="2"/>
      <c r="L168" s="2"/>
      <c r="M168" s="2"/>
      <c r="N168" s="2"/>
      <c r="O168" s="2"/>
    </row>
    <row r="169" spans="1:15" ht="14.25" x14ac:dyDescent="0.2">
      <c r="A169" s="2"/>
      <c r="B169" s="2"/>
      <c r="C169" s="2"/>
      <c r="D169" s="2"/>
      <c r="E169" s="2"/>
      <c r="F169" s="2"/>
      <c r="G169" s="2"/>
      <c r="H169" s="2"/>
      <c r="I169" s="2"/>
      <c r="J169" s="2"/>
      <c r="K169" s="2"/>
      <c r="L169" s="2"/>
      <c r="M169" s="2"/>
      <c r="N169" s="2"/>
      <c r="O169" s="2"/>
    </row>
    <row r="170" spans="1:15" ht="14.25" x14ac:dyDescent="0.2">
      <c r="A170" s="7" t="s">
        <v>30</v>
      </c>
      <c r="B170" s="2"/>
      <c r="C170" s="2"/>
      <c r="D170" s="23"/>
      <c r="F170" s="2"/>
      <c r="G170" s="7" t="s">
        <v>31</v>
      </c>
      <c r="H170" s="2"/>
      <c r="I170" s="23"/>
      <c r="J170" s="2"/>
      <c r="K170" s="2"/>
      <c r="L170" s="2"/>
      <c r="M170" s="2"/>
      <c r="N170" s="2"/>
      <c r="O170" s="2"/>
    </row>
    <row r="171" spans="1:15" ht="14.25" x14ac:dyDescent="0.2">
      <c r="A171" s="2"/>
      <c r="B171" s="2"/>
      <c r="C171" s="2"/>
      <c r="D171" s="2"/>
      <c r="E171" s="2"/>
      <c r="F171" s="2"/>
      <c r="G171" s="2"/>
      <c r="H171" s="2"/>
      <c r="I171" s="2"/>
      <c r="J171" s="2"/>
      <c r="K171" s="2"/>
      <c r="L171" s="2"/>
      <c r="M171" s="2"/>
      <c r="N171" s="2"/>
      <c r="O171" s="2"/>
    </row>
    <row r="172" spans="1:15" ht="14.25" x14ac:dyDescent="0.2">
      <c r="A172" s="2" t="s">
        <v>32</v>
      </c>
      <c r="B172" s="2"/>
      <c r="C172" s="2"/>
      <c r="D172" s="2"/>
      <c r="E172" s="2"/>
      <c r="F172" s="2"/>
      <c r="G172" s="2"/>
      <c r="H172" s="2"/>
      <c r="I172" s="2"/>
      <c r="J172" s="2"/>
      <c r="K172" s="2"/>
      <c r="L172" s="2"/>
      <c r="M172" s="2"/>
      <c r="N172" s="2"/>
      <c r="O172" s="2"/>
    </row>
    <row r="173" spans="1:15" ht="14.25" x14ac:dyDescent="0.2">
      <c r="A173" s="2"/>
      <c r="B173" s="2"/>
      <c r="C173" s="2"/>
      <c r="D173" s="2"/>
      <c r="E173" s="2"/>
      <c r="F173" s="2"/>
      <c r="G173" s="2"/>
      <c r="H173" s="2"/>
      <c r="I173" s="2"/>
      <c r="J173" s="2"/>
      <c r="K173" s="2"/>
      <c r="L173" s="2"/>
      <c r="M173" s="2"/>
      <c r="N173" s="2"/>
      <c r="O173" s="2"/>
    </row>
    <row r="174" spans="1:15" ht="14.25" x14ac:dyDescent="0.2">
      <c r="A174" s="2"/>
      <c r="B174" s="2"/>
      <c r="C174" s="2"/>
      <c r="D174" s="2"/>
      <c r="E174" s="2"/>
      <c r="F174" s="2"/>
      <c r="G174" s="2"/>
      <c r="H174" s="2"/>
      <c r="I174" s="2"/>
      <c r="J174" s="2"/>
      <c r="K174" s="2"/>
      <c r="L174" s="2"/>
      <c r="M174" s="2"/>
      <c r="N174" s="2"/>
      <c r="O174" s="2"/>
    </row>
    <row r="175" spans="1:15" ht="14.25" x14ac:dyDescent="0.2">
      <c r="A175" s="7" t="s">
        <v>33</v>
      </c>
      <c r="B175" s="3"/>
      <c r="C175" s="3"/>
      <c r="D175" s="3"/>
      <c r="E175" s="3"/>
      <c r="F175" s="3"/>
      <c r="G175" s="3"/>
      <c r="H175" s="3"/>
      <c r="I175" s="3"/>
      <c r="J175" s="3"/>
      <c r="K175" s="3"/>
      <c r="L175" s="3"/>
      <c r="M175" s="3"/>
      <c r="N175" s="3"/>
      <c r="O175" s="2"/>
    </row>
    <row r="176" spans="1:15" ht="14.25" x14ac:dyDescent="0.2">
      <c r="A176" s="2"/>
      <c r="B176" s="2"/>
      <c r="C176" s="2"/>
      <c r="D176" s="2"/>
      <c r="E176" s="2"/>
      <c r="F176" s="2"/>
      <c r="G176" s="2"/>
      <c r="H176" s="2"/>
      <c r="I176" s="2"/>
      <c r="J176" s="2"/>
      <c r="K176" s="2"/>
      <c r="L176" s="2"/>
      <c r="M176" s="2"/>
      <c r="N176" s="2"/>
      <c r="O176" s="2"/>
    </row>
    <row r="177" spans="1:15" ht="14.25" x14ac:dyDescent="0.2">
      <c r="A177" s="9"/>
      <c r="B177" s="3"/>
      <c r="C177" s="3"/>
      <c r="D177" s="83" t="s">
        <v>34</v>
      </c>
      <c r="E177" s="3"/>
      <c r="F177" s="3"/>
      <c r="G177" s="3"/>
      <c r="H177" s="3"/>
      <c r="I177" s="3"/>
      <c r="J177" s="3"/>
      <c r="K177" s="3"/>
      <c r="L177" s="3"/>
      <c r="M177" s="9"/>
      <c r="N177" s="3"/>
      <c r="O177" s="2"/>
    </row>
    <row r="178" spans="1:15" ht="14.25" x14ac:dyDescent="0.2">
      <c r="A178" s="7"/>
      <c r="B178" s="3"/>
      <c r="C178" s="3"/>
      <c r="D178" s="3"/>
      <c r="E178" s="3"/>
      <c r="F178" s="3"/>
      <c r="G178" s="3"/>
      <c r="H178" s="3"/>
      <c r="I178" s="3"/>
      <c r="J178" s="3"/>
      <c r="K178" s="3"/>
      <c r="L178" s="3"/>
      <c r="M178" s="3"/>
      <c r="N178" s="3"/>
      <c r="O178" s="2"/>
    </row>
    <row r="179" spans="1:15" ht="14.25" x14ac:dyDescent="0.2">
      <c r="A179" s="24" t="s">
        <v>136</v>
      </c>
      <c r="B179" s="3"/>
      <c r="C179" s="3"/>
      <c r="D179" s="3"/>
      <c r="E179" s="3"/>
      <c r="F179" s="3"/>
      <c r="G179" s="3"/>
      <c r="H179" s="3"/>
      <c r="I179" s="3"/>
      <c r="J179" s="3"/>
      <c r="K179" s="25"/>
      <c r="L179" s="3"/>
      <c r="M179" s="7" t="s">
        <v>62</v>
      </c>
      <c r="N179" s="3"/>
      <c r="O179" s="2"/>
    </row>
    <row r="180" spans="1:15" ht="14.25" x14ac:dyDescent="0.2">
      <c r="A180" s="7"/>
      <c r="B180" s="3"/>
      <c r="C180" s="3"/>
      <c r="D180" s="3"/>
      <c r="E180" s="3"/>
      <c r="F180" s="3"/>
      <c r="G180" s="3"/>
      <c r="H180" s="3"/>
      <c r="I180" s="3"/>
      <c r="J180" s="3"/>
      <c r="K180" s="25"/>
      <c r="L180" s="3"/>
      <c r="M180" s="3"/>
      <c r="N180" s="3"/>
      <c r="O180" s="2"/>
    </row>
    <row r="181" spans="1:15" ht="14.25" x14ac:dyDescent="0.2">
      <c r="A181" s="80" t="s">
        <v>94</v>
      </c>
      <c r="B181" s="2" t="s">
        <v>35</v>
      </c>
      <c r="C181" s="2"/>
      <c r="D181" s="2"/>
      <c r="E181" s="80" t="s">
        <v>94</v>
      </c>
      <c r="F181" s="2" t="s">
        <v>38</v>
      </c>
      <c r="G181" s="2"/>
      <c r="H181" s="80" t="s">
        <v>94</v>
      </c>
      <c r="I181" s="2" t="s">
        <v>40</v>
      </c>
      <c r="J181" s="2"/>
      <c r="K181" s="26"/>
      <c r="L181" s="80" t="s">
        <v>94</v>
      </c>
      <c r="M181" s="2" t="s">
        <v>63</v>
      </c>
      <c r="N181" s="2"/>
      <c r="O181" s="2"/>
    </row>
    <row r="182" spans="1:15" ht="14.25" x14ac:dyDescent="0.2">
      <c r="A182" s="80" t="s">
        <v>94</v>
      </c>
      <c r="B182" s="2" t="s">
        <v>36</v>
      </c>
      <c r="C182" s="2"/>
      <c r="D182" s="2"/>
      <c r="E182" s="80" t="s">
        <v>94</v>
      </c>
      <c r="F182" s="2" t="s">
        <v>39</v>
      </c>
      <c r="G182" s="2"/>
      <c r="H182" s="2"/>
      <c r="I182" s="2"/>
      <c r="J182" s="2"/>
      <c r="K182" s="26"/>
      <c r="L182" s="80" t="s">
        <v>94</v>
      </c>
      <c r="M182" s="2" t="s">
        <v>64</v>
      </c>
      <c r="N182" s="2"/>
      <c r="O182" s="2"/>
    </row>
    <row r="183" spans="1:15" ht="14.25" x14ac:dyDescent="0.2">
      <c r="A183" s="80" t="s">
        <v>94</v>
      </c>
      <c r="B183" s="2" t="s">
        <v>44</v>
      </c>
      <c r="C183" s="2"/>
      <c r="D183" s="2"/>
      <c r="E183" s="2"/>
      <c r="F183" s="2"/>
      <c r="G183" s="2"/>
      <c r="H183" s="2"/>
      <c r="I183" s="2"/>
      <c r="J183" s="2"/>
      <c r="K183" s="26"/>
      <c r="L183" s="80" t="s">
        <v>94</v>
      </c>
      <c r="M183" s="2" t="s">
        <v>65</v>
      </c>
      <c r="N183" s="2"/>
      <c r="O183" s="2"/>
    </row>
    <row r="184" spans="1:15" ht="14.25" x14ac:dyDescent="0.2">
      <c r="A184" s="80" t="s">
        <v>94</v>
      </c>
      <c r="B184" s="2" t="s">
        <v>37</v>
      </c>
      <c r="C184" s="2"/>
      <c r="D184" s="2"/>
      <c r="E184" s="80" t="s">
        <v>94</v>
      </c>
      <c r="F184" s="2" t="s">
        <v>41</v>
      </c>
      <c r="G184" s="2"/>
      <c r="H184" s="2"/>
      <c r="I184" s="2"/>
      <c r="J184" s="2"/>
      <c r="K184" s="26"/>
      <c r="L184" s="80" t="s">
        <v>94</v>
      </c>
      <c r="M184" s="2" t="s">
        <v>66</v>
      </c>
      <c r="N184" s="2"/>
      <c r="O184" s="2"/>
    </row>
    <row r="185" spans="1:15" ht="14.25" x14ac:dyDescent="0.2">
      <c r="A185" s="2"/>
      <c r="B185" s="2"/>
      <c r="C185" s="2"/>
      <c r="D185" s="2"/>
      <c r="E185" s="2"/>
      <c r="F185" s="2"/>
      <c r="G185" s="2"/>
      <c r="H185" s="2"/>
      <c r="I185" s="2"/>
      <c r="J185" s="2"/>
      <c r="K185" s="26"/>
      <c r="L185" s="80" t="s">
        <v>94</v>
      </c>
      <c r="M185" s="2" t="s">
        <v>67</v>
      </c>
      <c r="N185" s="2"/>
      <c r="O185" s="2"/>
    </row>
    <row r="186" spans="1:15" ht="14.25" x14ac:dyDescent="0.2">
      <c r="A186" s="2"/>
      <c r="B186" s="2"/>
      <c r="C186" s="2"/>
      <c r="D186" s="2"/>
      <c r="E186" s="2"/>
      <c r="F186" s="2"/>
      <c r="G186" s="2"/>
      <c r="H186" s="2"/>
      <c r="I186" s="2"/>
      <c r="J186" s="2"/>
      <c r="K186" s="26"/>
      <c r="L186" s="2"/>
      <c r="M186" s="2"/>
      <c r="N186" s="2"/>
      <c r="O186" s="2"/>
    </row>
    <row r="187" spans="1:15" ht="14.25" x14ac:dyDescent="0.2">
      <c r="A187" s="24" t="s">
        <v>42</v>
      </c>
      <c r="B187" s="3"/>
      <c r="C187" s="3"/>
      <c r="D187" s="3"/>
      <c r="E187" s="3"/>
      <c r="F187" s="3"/>
      <c r="G187" s="3"/>
      <c r="H187" s="3"/>
      <c r="I187" s="3"/>
      <c r="J187" s="3"/>
      <c r="K187" s="25"/>
      <c r="L187" s="3"/>
      <c r="M187" s="3"/>
      <c r="N187" s="3"/>
      <c r="O187" s="2"/>
    </row>
    <row r="188" spans="1:15" ht="14.25" x14ac:dyDescent="0.2">
      <c r="A188" s="7"/>
      <c r="B188" s="3"/>
      <c r="C188" s="3"/>
      <c r="D188" s="3"/>
      <c r="E188" s="3"/>
      <c r="F188" s="3"/>
      <c r="G188" s="3"/>
      <c r="H188" s="3"/>
      <c r="I188" s="3"/>
      <c r="J188" s="3"/>
      <c r="K188" s="25"/>
      <c r="L188" s="3"/>
      <c r="M188" s="3"/>
      <c r="N188" s="3"/>
      <c r="O188" s="2"/>
    </row>
    <row r="189" spans="1:15" ht="14.25" x14ac:dyDescent="0.2">
      <c r="A189" s="80" t="s">
        <v>94</v>
      </c>
      <c r="B189" s="2" t="s">
        <v>43</v>
      </c>
      <c r="C189" s="2"/>
      <c r="D189" s="2"/>
      <c r="E189" s="80" t="s">
        <v>94</v>
      </c>
      <c r="F189" s="2" t="s">
        <v>47</v>
      </c>
      <c r="G189" s="2"/>
      <c r="H189" s="2"/>
      <c r="I189" s="80" t="s">
        <v>94</v>
      </c>
      <c r="J189" s="2" t="s">
        <v>55</v>
      </c>
      <c r="K189" s="26"/>
      <c r="L189" s="2"/>
      <c r="M189" s="2"/>
      <c r="N189" s="2"/>
      <c r="O189" s="2"/>
    </row>
    <row r="190" spans="1:15" ht="14.25" x14ac:dyDescent="0.2">
      <c r="A190" s="80" t="s">
        <v>94</v>
      </c>
      <c r="B190" s="2" t="s">
        <v>45</v>
      </c>
      <c r="C190" s="2"/>
      <c r="D190" s="2"/>
      <c r="E190" s="80" t="s">
        <v>94</v>
      </c>
      <c r="F190" s="2" t="s">
        <v>52</v>
      </c>
      <c r="G190" s="2"/>
      <c r="H190" s="2"/>
      <c r="I190" s="80" t="s">
        <v>94</v>
      </c>
      <c r="J190" s="2" t="s">
        <v>56</v>
      </c>
      <c r="K190" s="26"/>
      <c r="L190" s="2"/>
      <c r="M190" s="2"/>
      <c r="N190" s="2"/>
      <c r="O190" s="2"/>
    </row>
    <row r="191" spans="1:15" ht="14.25" x14ac:dyDescent="0.2">
      <c r="A191" s="80" t="s">
        <v>94</v>
      </c>
      <c r="B191" s="2" t="s">
        <v>46</v>
      </c>
      <c r="C191" s="2"/>
      <c r="D191" s="2"/>
      <c r="E191" s="80" t="s">
        <v>94</v>
      </c>
      <c r="F191" s="2" t="s">
        <v>53</v>
      </c>
      <c r="G191" s="2"/>
      <c r="H191" s="2"/>
      <c r="I191" s="80" t="s">
        <v>94</v>
      </c>
      <c r="J191" s="2" t="s">
        <v>57</v>
      </c>
      <c r="K191" s="26"/>
      <c r="L191" s="2"/>
      <c r="M191" s="2"/>
      <c r="N191" s="2"/>
      <c r="O191" s="2"/>
    </row>
    <row r="192" spans="1:15" ht="14.25" x14ac:dyDescent="0.2">
      <c r="A192" s="80" t="s">
        <v>94</v>
      </c>
      <c r="B192" s="2" t="s">
        <v>47</v>
      </c>
      <c r="C192" s="2"/>
      <c r="D192" s="2"/>
      <c r="E192" s="80" t="s">
        <v>94</v>
      </c>
      <c r="F192" s="2" t="s">
        <v>135</v>
      </c>
      <c r="G192" s="2"/>
      <c r="H192" s="2"/>
      <c r="I192" s="80" t="s">
        <v>94</v>
      </c>
      <c r="J192" s="2" t="s">
        <v>58</v>
      </c>
      <c r="K192" s="26"/>
      <c r="L192" s="2"/>
      <c r="M192" s="2"/>
      <c r="N192" s="2"/>
      <c r="O192" s="2"/>
    </row>
    <row r="193" spans="1:15" ht="14.25" x14ac:dyDescent="0.2">
      <c r="A193" s="80" t="s">
        <v>94</v>
      </c>
      <c r="B193" s="2" t="s">
        <v>48</v>
      </c>
      <c r="C193" s="2"/>
      <c r="D193" s="2"/>
      <c r="E193" s="80" t="s">
        <v>94</v>
      </c>
      <c r="F193" s="2" t="s">
        <v>54</v>
      </c>
      <c r="G193" s="2"/>
      <c r="H193" s="2"/>
      <c r="I193" s="2"/>
      <c r="J193" s="2"/>
      <c r="K193" s="26"/>
      <c r="L193" s="2"/>
      <c r="M193" s="2"/>
      <c r="N193" s="2"/>
      <c r="O193" s="2"/>
    </row>
    <row r="194" spans="1:15" ht="14.25" x14ac:dyDescent="0.2">
      <c r="A194" s="80" t="s">
        <v>94</v>
      </c>
      <c r="B194" s="2" t="s">
        <v>49</v>
      </c>
      <c r="C194" s="2"/>
      <c r="D194" s="2"/>
      <c r="E194" s="2"/>
      <c r="F194" s="2"/>
      <c r="G194" s="2"/>
      <c r="H194" s="2"/>
      <c r="I194" s="2"/>
      <c r="J194" s="2"/>
      <c r="K194" s="26"/>
      <c r="L194" s="2"/>
      <c r="M194" s="2"/>
      <c r="N194" s="2"/>
      <c r="O194" s="2"/>
    </row>
    <row r="195" spans="1:15" ht="14.25" x14ac:dyDescent="0.2">
      <c r="A195" s="80" t="s">
        <v>94</v>
      </c>
      <c r="B195" s="2" t="s">
        <v>50</v>
      </c>
      <c r="C195" s="2"/>
      <c r="D195" s="2"/>
      <c r="E195" s="2"/>
      <c r="F195" s="2"/>
      <c r="G195" s="2"/>
      <c r="H195" s="2"/>
      <c r="I195" s="2"/>
      <c r="J195" s="2"/>
      <c r="K195" s="26"/>
      <c r="L195" s="2"/>
      <c r="M195" s="2"/>
      <c r="N195" s="2"/>
      <c r="O195" s="2"/>
    </row>
    <row r="196" spans="1:15" ht="14.25" x14ac:dyDescent="0.2">
      <c r="A196" s="80" t="s">
        <v>94</v>
      </c>
      <c r="B196" s="2" t="s">
        <v>51</v>
      </c>
      <c r="C196" s="2"/>
      <c r="D196" s="2"/>
      <c r="E196" s="2"/>
      <c r="F196" s="2"/>
      <c r="G196" s="2"/>
      <c r="H196" s="2"/>
      <c r="I196" s="2"/>
      <c r="J196" s="2"/>
      <c r="K196" s="26"/>
      <c r="L196" s="2"/>
      <c r="M196" s="2"/>
      <c r="N196" s="2"/>
      <c r="O196" s="2"/>
    </row>
    <row r="197" spans="1:15" ht="14.25" x14ac:dyDescent="0.2">
      <c r="A197" s="80" t="s">
        <v>94</v>
      </c>
      <c r="B197" s="2" t="s">
        <v>59</v>
      </c>
      <c r="C197" s="613"/>
      <c r="D197" s="614"/>
      <c r="E197" s="614"/>
      <c r="F197" s="614"/>
      <c r="G197" s="615"/>
      <c r="H197" s="2"/>
      <c r="I197" s="2"/>
      <c r="J197" s="2"/>
      <c r="K197" s="26"/>
      <c r="L197" s="2"/>
      <c r="M197" s="2"/>
      <c r="N197" s="2"/>
      <c r="O197" s="2"/>
    </row>
    <row r="198" spans="1:15" ht="14.25" x14ac:dyDescent="0.2">
      <c r="A198" s="2"/>
      <c r="B198" s="2"/>
      <c r="C198" s="2"/>
      <c r="D198" s="2"/>
      <c r="E198" s="2"/>
      <c r="F198" s="2"/>
      <c r="G198" s="2"/>
      <c r="H198" s="2"/>
      <c r="I198" s="2"/>
      <c r="J198" s="2"/>
      <c r="K198" s="2"/>
      <c r="L198" s="2"/>
      <c r="M198" s="2"/>
      <c r="N198" s="2"/>
      <c r="O198" s="2"/>
    </row>
    <row r="199" spans="1:15" ht="14.25" x14ac:dyDescent="0.2">
      <c r="A199" s="2"/>
      <c r="B199" s="17" t="s">
        <v>60</v>
      </c>
      <c r="C199" s="80" t="s">
        <v>94</v>
      </c>
      <c r="D199" s="2" t="s">
        <v>61</v>
      </c>
      <c r="E199" s="2"/>
      <c r="F199" s="2"/>
      <c r="G199" s="2"/>
      <c r="H199" s="2"/>
      <c r="I199" s="2"/>
      <c r="J199" s="2"/>
      <c r="K199" s="2"/>
      <c r="L199" s="2"/>
      <c r="M199" s="2"/>
      <c r="N199" s="2"/>
      <c r="O199" s="2"/>
    </row>
    <row r="200" spans="1:15" ht="14.25" x14ac:dyDescent="0.2">
      <c r="A200" s="2"/>
      <c r="C200" s="2"/>
      <c r="D200" s="2"/>
      <c r="E200" s="2"/>
      <c r="F200" s="2"/>
      <c r="G200" s="2"/>
      <c r="H200" s="2"/>
      <c r="I200" s="2"/>
      <c r="J200" s="2"/>
      <c r="K200" s="2"/>
      <c r="L200" s="2"/>
      <c r="M200" s="2"/>
      <c r="N200" s="2"/>
      <c r="O200" s="2"/>
    </row>
    <row r="201" spans="1:15" ht="14.25" x14ac:dyDescent="0.2">
      <c r="A201" s="7" t="s">
        <v>68</v>
      </c>
      <c r="B201" s="2"/>
      <c r="C201" s="2"/>
      <c r="D201" s="2"/>
      <c r="E201" s="2"/>
      <c r="F201" s="613"/>
      <c r="G201" s="614"/>
      <c r="H201" s="615"/>
      <c r="I201" s="2"/>
      <c r="J201" s="2"/>
      <c r="K201" s="2"/>
      <c r="L201" s="2"/>
      <c r="M201" s="2"/>
      <c r="N201" s="2"/>
      <c r="O201" s="2"/>
    </row>
    <row r="202" spans="1:15" ht="14.25" x14ac:dyDescent="0.2">
      <c r="A202" s="2"/>
      <c r="B202" s="2"/>
      <c r="C202" s="2"/>
      <c r="D202" s="2"/>
      <c r="E202" s="2"/>
      <c r="F202" s="2"/>
      <c r="G202" s="2"/>
      <c r="H202" s="2"/>
      <c r="I202" s="2"/>
      <c r="J202" s="2"/>
      <c r="K202" s="2"/>
      <c r="L202" s="2"/>
      <c r="M202" s="2"/>
      <c r="N202" s="2"/>
      <c r="O202" s="2"/>
    </row>
    <row r="203" spans="1:15" ht="14.25" x14ac:dyDescent="0.2">
      <c r="A203" s="47"/>
      <c r="B203" s="47"/>
      <c r="C203" s="47"/>
      <c r="D203" s="47"/>
      <c r="E203" s="47"/>
      <c r="F203" s="47"/>
      <c r="G203" s="47"/>
      <c r="H203" s="47"/>
      <c r="I203" s="47"/>
      <c r="J203" s="47"/>
      <c r="K203" s="47"/>
      <c r="L203" s="47"/>
      <c r="M203" s="47"/>
      <c r="N203" s="47"/>
      <c r="O203" s="2"/>
    </row>
    <row r="204" spans="1:15" ht="14.25" x14ac:dyDescent="0.2">
      <c r="A204" s="18"/>
      <c r="B204" s="18"/>
      <c r="C204" s="18"/>
      <c r="D204" s="18"/>
      <c r="E204" s="18"/>
      <c r="F204" s="18"/>
      <c r="G204" s="18"/>
      <c r="H204" s="18"/>
      <c r="I204" s="18"/>
      <c r="J204" s="18"/>
      <c r="K204" s="18"/>
      <c r="L204" s="18"/>
      <c r="M204" s="18"/>
      <c r="N204" s="18"/>
      <c r="O204" s="2"/>
    </row>
    <row r="205" spans="1:15" ht="14.25" x14ac:dyDescent="0.2">
      <c r="A205" s="53" t="s">
        <v>295</v>
      </c>
      <c r="B205" s="54"/>
      <c r="C205" s="54"/>
      <c r="D205" s="54"/>
      <c r="E205" s="54"/>
      <c r="F205" s="54"/>
      <c r="G205" s="54"/>
      <c r="H205" s="54"/>
      <c r="I205" s="54"/>
      <c r="J205" s="54"/>
      <c r="K205" s="54"/>
      <c r="L205" s="54"/>
      <c r="M205" s="54"/>
      <c r="N205" s="54"/>
      <c r="O205" s="2"/>
    </row>
    <row r="206" spans="1:15" ht="14.25" x14ac:dyDescent="0.2">
      <c r="A206" s="53"/>
      <c r="B206" s="54"/>
      <c r="C206" s="54"/>
      <c r="D206" s="54"/>
      <c r="E206" s="54"/>
      <c r="F206" s="54"/>
      <c r="G206" s="54"/>
      <c r="H206" s="54"/>
      <c r="I206" s="54"/>
      <c r="J206" s="54"/>
      <c r="K206" s="54"/>
      <c r="L206" s="54"/>
      <c r="M206" s="54"/>
      <c r="N206" s="54"/>
      <c r="O206" s="2"/>
    </row>
    <row r="207" spans="1:15" ht="14.25" x14ac:dyDescent="0.2">
      <c r="A207" s="53"/>
      <c r="B207" s="55"/>
      <c r="C207" s="56"/>
      <c r="D207" s="56"/>
      <c r="E207" s="56"/>
      <c r="F207" s="56"/>
      <c r="G207" s="56"/>
      <c r="H207" s="56"/>
      <c r="I207" s="56"/>
      <c r="J207" s="57"/>
      <c r="K207" s="54"/>
      <c r="L207" s="54"/>
      <c r="M207" s="54"/>
      <c r="N207" s="54"/>
      <c r="O207" s="2"/>
    </row>
    <row r="208" spans="1:15" ht="14.25" x14ac:dyDescent="0.2">
      <c r="A208" s="54"/>
      <c r="B208" s="54"/>
      <c r="C208" s="54"/>
      <c r="D208" s="54"/>
      <c r="E208" s="54"/>
      <c r="F208" s="54"/>
      <c r="G208" s="54"/>
      <c r="H208" s="54"/>
      <c r="I208" s="54"/>
      <c r="J208" s="54"/>
      <c r="K208" s="54"/>
      <c r="L208" s="54"/>
      <c r="M208" s="54"/>
      <c r="N208" s="54"/>
      <c r="O208" s="2"/>
    </row>
    <row r="209" spans="1:15" ht="14.25" x14ac:dyDescent="0.2">
      <c r="A209" s="54" t="s">
        <v>296</v>
      </c>
      <c r="B209" s="54"/>
      <c r="C209" s="54"/>
      <c r="D209" s="54"/>
      <c r="E209" s="54"/>
      <c r="F209" s="54"/>
      <c r="G209" s="54"/>
      <c r="H209" s="54"/>
      <c r="I209" s="54"/>
      <c r="J209" s="54"/>
      <c r="K209" s="54"/>
      <c r="L209" s="54"/>
      <c r="M209" s="54"/>
      <c r="N209" s="54"/>
      <c r="O209" s="2"/>
    </row>
    <row r="210" spans="1:15" ht="14.25" x14ac:dyDescent="0.2">
      <c r="A210" s="54"/>
      <c r="B210" s="54"/>
      <c r="C210" s="54"/>
      <c r="D210" s="54"/>
      <c r="E210" s="54"/>
      <c r="F210" s="54"/>
      <c r="G210" s="54"/>
      <c r="H210" s="54"/>
      <c r="I210" s="54"/>
      <c r="J210" s="54"/>
      <c r="K210" s="54"/>
      <c r="L210" s="54"/>
      <c r="M210" s="54"/>
      <c r="N210" s="54"/>
      <c r="O210" s="2"/>
    </row>
    <row r="211" spans="1:15" ht="15" x14ac:dyDescent="0.2">
      <c r="A211" s="49"/>
      <c r="B211" s="641" t="s">
        <v>297</v>
      </c>
      <c r="C211" s="642"/>
      <c r="D211" s="647" t="s">
        <v>298</v>
      </c>
      <c r="E211" s="648"/>
      <c r="F211" s="648"/>
      <c r="G211" s="649" t="s">
        <v>300</v>
      </c>
      <c r="H211" s="650"/>
      <c r="I211" s="649" t="s">
        <v>301</v>
      </c>
      <c r="J211" s="651"/>
      <c r="K211" s="650"/>
      <c r="L211" s="58"/>
      <c r="M211" s="54"/>
      <c r="N211" s="54"/>
      <c r="O211" s="2"/>
    </row>
    <row r="212" spans="1:15" ht="14.25" x14ac:dyDescent="0.2">
      <c r="A212" s="49"/>
      <c r="B212" s="643"/>
      <c r="C212" s="644"/>
      <c r="D212" s="652"/>
      <c r="E212" s="653"/>
      <c r="F212" s="653"/>
      <c r="G212" s="84"/>
      <c r="H212" s="84"/>
      <c r="I212" s="84"/>
      <c r="J212" s="59"/>
      <c r="K212" s="59"/>
      <c r="L212" s="60"/>
      <c r="M212" s="54"/>
      <c r="N212" s="54"/>
      <c r="O212" s="2"/>
    </row>
    <row r="213" spans="1:15" ht="14.25" x14ac:dyDescent="0.2">
      <c r="A213" s="49"/>
      <c r="B213" s="643"/>
      <c r="C213" s="644"/>
      <c r="D213" s="652"/>
      <c r="E213" s="653"/>
      <c r="F213" s="653"/>
      <c r="G213" s="84"/>
      <c r="H213" s="84"/>
      <c r="I213" s="84"/>
      <c r="J213" s="59"/>
      <c r="K213" s="59"/>
      <c r="L213" s="60"/>
      <c r="M213" s="54"/>
      <c r="N213" s="54"/>
      <c r="O213" s="2"/>
    </row>
    <row r="214" spans="1:15" ht="14.25" x14ac:dyDescent="0.2">
      <c r="A214" s="49"/>
      <c r="B214" s="643"/>
      <c r="C214" s="644"/>
      <c r="D214" s="652"/>
      <c r="E214" s="653"/>
      <c r="F214" s="653"/>
      <c r="G214" s="84"/>
      <c r="H214" s="84"/>
      <c r="I214" s="84"/>
      <c r="J214" s="59"/>
      <c r="K214" s="59"/>
      <c r="L214" s="60"/>
      <c r="M214" s="54"/>
      <c r="N214" s="54"/>
      <c r="O214" s="2"/>
    </row>
    <row r="215" spans="1:15" ht="14.25" x14ac:dyDescent="0.2">
      <c r="A215" s="61"/>
      <c r="B215" s="643"/>
      <c r="C215" s="644"/>
      <c r="D215" s="652"/>
      <c r="E215" s="653"/>
      <c r="F215" s="653"/>
      <c r="G215" s="84"/>
      <c r="H215" s="84"/>
      <c r="I215" s="84"/>
      <c r="J215" s="59"/>
      <c r="K215" s="59"/>
      <c r="L215" s="60"/>
      <c r="M215" s="62"/>
      <c r="N215" s="62"/>
      <c r="O215" s="2"/>
    </row>
    <row r="216" spans="1:15" ht="14.25" x14ac:dyDescent="0.2">
      <c r="A216" s="49"/>
      <c r="B216" s="645"/>
      <c r="C216" s="646"/>
      <c r="D216" s="652"/>
      <c r="E216" s="653"/>
      <c r="F216" s="653"/>
      <c r="G216" s="84"/>
      <c r="H216" s="84"/>
      <c r="I216" s="84"/>
      <c r="J216" s="59"/>
      <c r="K216" s="59"/>
      <c r="L216" s="60"/>
      <c r="M216" s="54"/>
      <c r="N216" s="54"/>
      <c r="O216" s="2"/>
    </row>
    <row r="217" spans="1:15" ht="15" x14ac:dyDescent="0.2">
      <c r="A217" s="49"/>
      <c r="B217" s="63"/>
      <c r="C217" s="63"/>
      <c r="D217" s="64"/>
      <c r="E217" s="64"/>
      <c r="F217" s="64"/>
      <c r="G217" s="64"/>
      <c r="H217" s="64"/>
      <c r="I217" s="64"/>
      <c r="J217" s="65"/>
      <c r="K217" s="65"/>
      <c r="L217" s="65"/>
      <c r="M217" s="54"/>
      <c r="N217" s="54"/>
      <c r="O217" s="2"/>
    </row>
    <row r="218" spans="1:15" ht="15" x14ac:dyDescent="0.2">
      <c r="A218" s="49" t="s">
        <v>299</v>
      </c>
      <c r="B218" s="63"/>
      <c r="C218" s="63"/>
      <c r="D218" s="64"/>
      <c r="E218" s="64"/>
      <c r="F218" s="64"/>
      <c r="G218" s="64"/>
      <c r="H218" s="64"/>
      <c r="I218" s="64"/>
      <c r="J218" s="65"/>
      <c r="K218" s="65"/>
      <c r="L218" s="65"/>
      <c r="M218" s="54"/>
      <c r="N218" s="54"/>
      <c r="O218" s="2"/>
    </row>
    <row r="219" spans="1:15" ht="14.25" x14ac:dyDescent="0.2">
      <c r="A219" s="54"/>
      <c r="B219" s="54"/>
      <c r="C219" s="54"/>
      <c r="D219" s="54"/>
      <c r="E219" s="54"/>
      <c r="F219" s="54"/>
      <c r="G219" s="54"/>
      <c r="H219" s="54"/>
      <c r="I219" s="54"/>
      <c r="J219" s="54"/>
      <c r="K219" s="54"/>
      <c r="L219" s="54"/>
      <c r="M219" s="54"/>
      <c r="N219" s="54"/>
      <c r="O219" s="2"/>
    </row>
    <row r="220" spans="1:15" ht="14.25" x14ac:dyDescent="0.2">
      <c r="A220" s="2"/>
      <c r="B220" s="2"/>
      <c r="C220" s="2"/>
      <c r="D220" s="2"/>
      <c r="E220" s="2"/>
      <c r="F220" s="2"/>
      <c r="G220" s="2"/>
      <c r="H220" s="2"/>
      <c r="I220" s="2"/>
      <c r="J220" s="2"/>
      <c r="K220" s="2"/>
      <c r="L220" s="2"/>
      <c r="M220" s="2"/>
      <c r="N220" s="2"/>
      <c r="O220" s="2"/>
    </row>
    <row r="221" spans="1:15" ht="14.25" x14ac:dyDescent="0.2">
      <c r="A221" s="20"/>
      <c r="B221" s="20"/>
      <c r="C221" s="20"/>
      <c r="D221" s="20"/>
      <c r="E221" s="20"/>
      <c r="F221" s="20"/>
      <c r="G221" s="20"/>
      <c r="H221" s="20"/>
      <c r="I221" s="20"/>
      <c r="J221" s="20"/>
      <c r="K221" s="20"/>
      <c r="L221" s="20"/>
      <c r="M221" s="20"/>
      <c r="N221" s="2"/>
      <c r="O221" s="2"/>
    </row>
    <row r="222" spans="1:15" ht="14.25" x14ac:dyDescent="0.2">
      <c r="A222" s="21" t="s">
        <v>303</v>
      </c>
      <c r="B222" s="20"/>
      <c r="C222" s="20"/>
      <c r="D222" s="631"/>
      <c r="E222" s="632"/>
      <c r="F222" s="632"/>
      <c r="G222" s="632"/>
      <c r="H222" s="632"/>
      <c r="I222" s="632"/>
      <c r="J222" s="632"/>
      <c r="K222" s="632"/>
      <c r="L222" s="633"/>
      <c r="M222" s="20"/>
      <c r="N222" s="2"/>
      <c r="O222" s="2"/>
    </row>
    <row r="223" spans="1:15" ht="14.25" x14ac:dyDescent="0.2">
      <c r="A223" s="20"/>
      <c r="B223" s="20"/>
      <c r="C223" s="20"/>
      <c r="D223" s="20"/>
      <c r="E223" s="20"/>
      <c r="F223" s="20"/>
      <c r="G223" s="20"/>
      <c r="H223" s="20"/>
      <c r="I223" s="20"/>
      <c r="J223" s="20"/>
      <c r="K223" s="20"/>
      <c r="L223" s="20"/>
      <c r="M223" s="20"/>
      <c r="N223" s="2"/>
      <c r="O223" s="2"/>
    </row>
    <row r="224" spans="1:15" ht="14.25" x14ac:dyDescent="0.2">
      <c r="A224" s="2"/>
      <c r="B224" s="2"/>
      <c r="C224" s="2"/>
      <c r="D224" s="2"/>
      <c r="E224" s="2"/>
      <c r="F224" s="2"/>
      <c r="G224" s="2"/>
      <c r="H224" s="2"/>
      <c r="I224" s="2"/>
      <c r="J224" s="2"/>
      <c r="K224" s="2"/>
      <c r="L224" s="2"/>
      <c r="M224" s="2"/>
      <c r="N224" s="2"/>
      <c r="O224" s="2"/>
    </row>
    <row r="225" spans="1:15" s="68" customFormat="1" ht="50.1" customHeight="1" x14ac:dyDescent="0.25">
      <c r="A225" s="7" t="s">
        <v>29</v>
      </c>
      <c r="B225" s="654"/>
      <c r="C225" s="655"/>
      <c r="D225" s="655"/>
      <c r="E225" s="655"/>
      <c r="F225" s="655"/>
      <c r="G225" s="655"/>
      <c r="H225" s="655"/>
      <c r="I225" s="655"/>
      <c r="J225" s="655"/>
      <c r="K225" s="655"/>
      <c r="L225" s="655"/>
      <c r="M225" s="655"/>
      <c r="N225" s="656"/>
      <c r="O225" s="67"/>
    </row>
    <row r="226" spans="1:15" ht="14.25" x14ac:dyDescent="0.2">
      <c r="A226" s="2"/>
      <c r="B226" s="2"/>
      <c r="C226" s="2"/>
      <c r="D226" s="2"/>
      <c r="E226" s="2"/>
      <c r="F226" s="2"/>
      <c r="G226" s="2"/>
      <c r="H226" s="2"/>
      <c r="I226" s="2"/>
      <c r="J226" s="2"/>
      <c r="K226" s="2"/>
      <c r="L226" s="2"/>
      <c r="M226" s="2"/>
      <c r="N226" s="2"/>
      <c r="O226" s="2"/>
    </row>
    <row r="227" spans="1:15" ht="150" customHeight="1" x14ac:dyDescent="0.2">
      <c r="A227" s="7" t="s">
        <v>132</v>
      </c>
      <c r="B227" s="637"/>
      <c r="C227" s="638"/>
      <c r="D227" s="638"/>
      <c r="E227" s="638"/>
      <c r="F227" s="638"/>
      <c r="G227" s="638"/>
      <c r="H227" s="638"/>
      <c r="I227" s="638"/>
      <c r="J227" s="638"/>
      <c r="K227" s="638"/>
      <c r="L227" s="638"/>
      <c r="M227" s="638"/>
      <c r="N227" s="638"/>
      <c r="O227" s="2"/>
    </row>
    <row r="228" spans="1:15" ht="150" customHeight="1" x14ac:dyDescent="0.2">
      <c r="A228" s="2"/>
      <c r="B228" s="638"/>
      <c r="C228" s="638"/>
      <c r="D228" s="638"/>
      <c r="E228" s="638"/>
      <c r="F228" s="638"/>
      <c r="G228" s="638"/>
      <c r="H228" s="638"/>
      <c r="I228" s="638"/>
      <c r="J228" s="638"/>
      <c r="K228" s="638"/>
      <c r="L228" s="638"/>
      <c r="M228" s="638"/>
      <c r="N228" s="638"/>
      <c r="O228" s="2"/>
    </row>
    <row r="229" spans="1:15" ht="150" customHeight="1" x14ac:dyDescent="0.2">
      <c r="A229" s="2"/>
      <c r="B229" s="638"/>
      <c r="C229" s="638"/>
      <c r="D229" s="638"/>
      <c r="E229" s="638"/>
      <c r="F229" s="638"/>
      <c r="G229" s="638"/>
      <c r="H229" s="638"/>
      <c r="I229" s="638"/>
      <c r="J229" s="638"/>
      <c r="K229" s="638"/>
      <c r="L229" s="638"/>
      <c r="M229" s="638"/>
      <c r="N229" s="638"/>
      <c r="O229" s="2"/>
    </row>
    <row r="230" spans="1:15" ht="150" customHeight="1" x14ac:dyDescent="0.2">
      <c r="A230" s="2"/>
      <c r="B230" s="639"/>
      <c r="C230" s="639"/>
      <c r="D230" s="639"/>
      <c r="E230" s="639"/>
      <c r="F230" s="639"/>
      <c r="G230" s="639"/>
      <c r="H230" s="639"/>
      <c r="I230" s="639"/>
      <c r="J230" s="639"/>
      <c r="K230" s="639"/>
      <c r="L230" s="639"/>
      <c r="M230" s="639"/>
      <c r="N230" s="639"/>
      <c r="O230" s="2"/>
    </row>
    <row r="231" spans="1:15" ht="14.25" x14ac:dyDescent="0.2">
      <c r="A231" s="2"/>
      <c r="B231" s="22"/>
      <c r="C231" s="22"/>
      <c r="D231" s="22"/>
      <c r="E231" s="22"/>
      <c r="F231" s="22"/>
      <c r="G231" s="22"/>
      <c r="H231" s="22"/>
      <c r="I231" s="22"/>
      <c r="J231" s="22"/>
      <c r="K231" s="22"/>
      <c r="L231" s="22"/>
      <c r="M231" s="22"/>
      <c r="N231" s="22"/>
      <c r="O231" s="2"/>
    </row>
    <row r="232" spans="1:15" ht="14.25" x14ac:dyDescent="0.2">
      <c r="A232" s="7" t="s">
        <v>133</v>
      </c>
      <c r="B232" s="2"/>
      <c r="C232" s="2"/>
      <c r="D232" s="2"/>
      <c r="E232" s="2"/>
      <c r="F232" s="2"/>
      <c r="G232" s="2"/>
      <c r="H232" s="2"/>
      <c r="I232" s="2"/>
      <c r="J232" s="2"/>
      <c r="K232" s="2"/>
      <c r="L232" s="2"/>
      <c r="M232" s="2"/>
      <c r="N232" s="2"/>
      <c r="O232" s="2"/>
    </row>
    <row r="233" spans="1:15" ht="14.25" x14ac:dyDescent="0.2">
      <c r="A233" s="2"/>
      <c r="B233" s="2"/>
      <c r="C233" s="2"/>
      <c r="D233" s="2"/>
      <c r="E233" s="2"/>
      <c r="F233" s="2"/>
      <c r="G233" s="2"/>
      <c r="H233" s="2"/>
      <c r="I233" s="2"/>
      <c r="J233" s="2"/>
      <c r="K233" s="2"/>
      <c r="L233" s="2"/>
      <c r="M233" s="2"/>
      <c r="N233" s="2"/>
      <c r="O233" s="2"/>
    </row>
    <row r="234" spans="1:15" ht="14.25" x14ac:dyDescent="0.2">
      <c r="A234" s="7" t="s">
        <v>134</v>
      </c>
      <c r="B234" s="2"/>
      <c r="C234" s="2"/>
      <c r="D234" s="80"/>
      <c r="E234" s="2"/>
      <c r="F234" s="2"/>
      <c r="G234" s="2"/>
      <c r="H234" s="2"/>
      <c r="I234" s="2"/>
      <c r="J234" s="2"/>
      <c r="K234" s="2"/>
      <c r="L234" s="2"/>
      <c r="M234" s="2"/>
      <c r="N234" s="2"/>
      <c r="O234" s="2"/>
    </row>
    <row r="235" spans="1:15" ht="14.25" x14ac:dyDescent="0.2">
      <c r="A235" s="2"/>
      <c r="B235" s="2"/>
      <c r="C235" s="2"/>
      <c r="D235" s="2"/>
      <c r="E235" s="2"/>
      <c r="F235" s="2"/>
      <c r="G235" s="2"/>
      <c r="H235" s="2"/>
      <c r="I235" s="2"/>
      <c r="J235" s="2"/>
      <c r="K235" s="2"/>
      <c r="L235" s="2"/>
      <c r="M235" s="2"/>
      <c r="N235" s="2"/>
      <c r="O235" s="2"/>
    </row>
    <row r="236" spans="1:15" ht="14.25" x14ac:dyDescent="0.2">
      <c r="A236" s="7" t="s">
        <v>30</v>
      </c>
      <c r="B236" s="2"/>
      <c r="C236" s="2"/>
      <c r="D236" s="23"/>
      <c r="F236" s="2"/>
      <c r="G236" s="7" t="s">
        <v>31</v>
      </c>
      <c r="H236" s="2"/>
      <c r="I236" s="23"/>
      <c r="J236" s="2"/>
      <c r="K236" s="2"/>
      <c r="L236" s="2"/>
      <c r="M236" s="2"/>
      <c r="N236" s="2"/>
      <c r="O236" s="2"/>
    </row>
    <row r="237" spans="1:15" ht="14.25" x14ac:dyDescent="0.2">
      <c r="A237" s="2"/>
      <c r="B237" s="2"/>
      <c r="C237" s="2"/>
      <c r="D237" s="2"/>
      <c r="E237" s="2"/>
      <c r="F237" s="2"/>
      <c r="G237" s="2"/>
      <c r="H237" s="2"/>
      <c r="I237" s="2"/>
      <c r="J237" s="2"/>
      <c r="K237" s="2"/>
      <c r="L237" s="2"/>
      <c r="M237" s="2"/>
      <c r="N237" s="2"/>
      <c r="O237" s="2"/>
    </row>
    <row r="238" spans="1:15" ht="14.25" x14ac:dyDescent="0.2">
      <c r="A238" s="2" t="s">
        <v>32</v>
      </c>
      <c r="B238" s="2"/>
      <c r="C238" s="2"/>
      <c r="D238" s="2"/>
      <c r="E238" s="2"/>
      <c r="F238" s="2"/>
      <c r="G238" s="2"/>
      <c r="H238" s="2"/>
      <c r="I238" s="2"/>
      <c r="J238" s="2"/>
      <c r="K238" s="2"/>
      <c r="L238" s="2"/>
      <c r="M238" s="2"/>
      <c r="N238" s="2"/>
      <c r="O238" s="2"/>
    </row>
    <row r="239" spans="1:15" ht="14.25" x14ac:dyDescent="0.2">
      <c r="A239" s="2"/>
      <c r="B239" s="2"/>
      <c r="C239" s="2"/>
      <c r="D239" s="2"/>
      <c r="E239" s="2"/>
      <c r="F239" s="2"/>
      <c r="G239" s="2"/>
      <c r="H239" s="2"/>
      <c r="I239" s="2"/>
      <c r="J239" s="2"/>
      <c r="K239" s="2"/>
      <c r="L239" s="2"/>
      <c r="M239" s="2"/>
      <c r="N239" s="2"/>
      <c r="O239" s="2"/>
    </row>
    <row r="240" spans="1:15" ht="14.25" x14ac:dyDescent="0.2">
      <c r="A240" s="2"/>
      <c r="B240" s="2"/>
      <c r="C240" s="2"/>
      <c r="D240" s="2"/>
      <c r="E240" s="2"/>
      <c r="F240" s="2"/>
      <c r="G240" s="2"/>
      <c r="H240" s="2"/>
      <c r="I240" s="2"/>
      <c r="J240" s="2"/>
      <c r="K240" s="2"/>
      <c r="L240" s="2"/>
      <c r="M240" s="2"/>
      <c r="N240" s="2"/>
      <c r="O240" s="2"/>
    </row>
    <row r="241" spans="1:15" ht="14.25" x14ac:dyDescent="0.2">
      <c r="A241" s="7" t="s">
        <v>33</v>
      </c>
      <c r="B241" s="3"/>
      <c r="C241" s="3"/>
      <c r="D241" s="3"/>
      <c r="E241" s="3"/>
      <c r="F241" s="3"/>
      <c r="G241" s="3"/>
      <c r="H241" s="3"/>
      <c r="I241" s="3"/>
      <c r="J241" s="3"/>
      <c r="K241" s="3"/>
      <c r="L241" s="3"/>
      <c r="M241" s="3"/>
      <c r="N241" s="3"/>
      <c r="O241" s="2"/>
    </row>
    <row r="242" spans="1:15" ht="14.25" x14ac:dyDescent="0.2">
      <c r="A242" s="2"/>
      <c r="B242" s="2"/>
      <c r="C242" s="2"/>
      <c r="D242" s="2"/>
      <c r="E242" s="2"/>
      <c r="F242" s="2"/>
      <c r="G242" s="2"/>
      <c r="H242" s="2"/>
      <c r="I242" s="2"/>
      <c r="J242" s="2"/>
      <c r="K242" s="2"/>
      <c r="L242" s="2"/>
      <c r="M242" s="2"/>
      <c r="N242" s="2"/>
      <c r="O242" s="2"/>
    </row>
    <row r="243" spans="1:15" ht="14.25" x14ac:dyDescent="0.2">
      <c r="A243" s="9"/>
      <c r="B243" s="3"/>
      <c r="C243" s="3"/>
      <c r="D243" s="83" t="s">
        <v>34</v>
      </c>
      <c r="E243" s="3"/>
      <c r="F243" s="3"/>
      <c r="G243" s="3"/>
      <c r="H243" s="3"/>
      <c r="I243" s="3"/>
      <c r="J243" s="3"/>
      <c r="K243" s="3"/>
      <c r="L243" s="3"/>
      <c r="M243" s="9"/>
      <c r="N243" s="3"/>
      <c r="O243" s="2"/>
    </row>
    <row r="244" spans="1:15" ht="14.25" x14ac:dyDescent="0.2">
      <c r="A244" s="7"/>
      <c r="B244" s="3"/>
      <c r="C244" s="3"/>
      <c r="D244" s="3"/>
      <c r="E244" s="3"/>
      <c r="F244" s="3"/>
      <c r="G244" s="3"/>
      <c r="H244" s="3"/>
      <c r="I244" s="3"/>
      <c r="J244" s="3"/>
      <c r="K244" s="3"/>
      <c r="L244" s="3"/>
      <c r="M244" s="3"/>
      <c r="N244" s="3"/>
      <c r="O244" s="2"/>
    </row>
    <row r="245" spans="1:15" ht="14.25" x14ac:dyDescent="0.2">
      <c r="A245" s="24" t="s">
        <v>136</v>
      </c>
      <c r="B245" s="3"/>
      <c r="C245" s="3"/>
      <c r="D245" s="3"/>
      <c r="E245" s="3"/>
      <c r="F245" s="3"/>
      <c r="G245" s="3"/>
      <c r="H245" s="3"/>
      <c r="I245" s="3"/>
      <c r="J245" s="3"/>
      <c r="K245" s="25"/>
      <c r="L245" s="3"/>
      <c r="M245" s="7" t="s">
        <v>62</v>
      </c>
      <c r="N245" s="3"/>
      <c r="O245" s="2"/>
    </row>
    <row r="246" spans="1:15" ht="14.25" x14ac:dyDescent="0.2">
      <c r="A246" s="7"/>
      <c r="B246" s="3"/>
      <c r="C246" s="3"/>
      <c r="D246" s="3"/>
      <c r="E246" s="3"/>
      <c r="F246" s="3"/>
      <c r="G246" s="3"/>
      <c r="H246" s="3"/>
      <c r="I246" s="3"/>
      <c r="J246" s="3"/>
      <c r="K246" s="25"/>
      <c r="L246" s="3"/>
      <c r="M246" s="3"/>
      <c r="N246" s="3"/>
      <c r="O246" s="2"/>
    </row>
    <row r="247" spans="1:15" ht="14.25" x14ac:dyDescent="0.2">
      <c r="A247" s="80" t="s">
        <v>94</v>
      </c>
      <c r="B247" s="2" t="s">
        <v>35</v>
      </c>
      <c r="C247" s="2"/>
      <c r="D247" s="2"/>
      <c r="E247" s="80" t="s">
        <v>94</v>
      </c>
      <c r="F247" s="2" t="s">
        <v>38</v>
      </c>
      <c r="G247" s="2"/>
      <c r="H247" s="80" t="s">
        <v>94</v>
      </c>
      <c r="I247" s="2" t="s">
        <v>40</v>
      </c>
      <c r="J247" s="2"/>
      <c r="K247" s="26"/>
      <c r="L247" s="80" t="s">
        <v>94</v>
      </c>
      <c r="M247" s="2" t="s">
        <v>63</v>
      </c>
      <c r="N247" s="2"/>
      <c r="O247" s="2"/>
    </row>
    <row r="248" spans="1:15" ht="14.25" x14ac:dyDescent="0.2">
      <c r="A248" s="80" t="s">
        <v>94</v>
      </c>
      <c r="B248" s="2" t="s">
        <v>36</v>
      </c>
      <c r="C248" s="2"/>
      <c r="D248" s="2"/>
      <c r="E248" s="80" t="s">
        <v>94</v>
      </c>
      <c r="F248" s="2" t="s">
        <v>39</v>
      </c>
      <c r="G248" s="2"/>
      <c r="H248" s="2"/>
      <c r="I248" s="2"/>
      <c r="J248" s="2"/>
      <c r="K248" s="26"/>
      <c r="L248" s="80" t="s">
        <v>94</v>
      </c>
      <c r="M248" s="2" t="s">
        <v>64</v>
      </c>
      <c r="N248" s="2"/>
      <c r="O248" s="2"/>
    </row>
    <row r="249" spans="1:15" ht="14.25" x14ac:dyDescent="0.2">
      <c r="A249" s="80" t="s">
        <v>94</v>
      </c>
      <c r="B249" s="2" t="s">
        <v>44</v>
      </c>
      <c r="C249" s="2"/>
      <c r="D249" s="2"/>
      <c r="E249" s="2"/>
      <c r="F249" s="2"/>
      <c r="G249" s="2"/>
      <c r="H249" s="2"/>
      <c r="I249" s="2"/>
      <c r="J249" s="2"/>
      <c r="K249" s="26"/>
      <c r="L249" s="80" t="s">
        <v>94</v>
      </c>
      <c r="M249" s="2" t="s">
        <v>65</v>
      </c>
      <c r="N249" s="2"/>
      <c r="O249" s="2"/>
    </row>
    <row r="250" spans="1:15" ht="14.25" x14ac:dyDescent="0.2">
      <c r="A250" s="80" t="s">
        <v>94</v>
      </c>
      <c r="B250" s="2" t="s">
        <v>37</v>
      </c>
      <c r="C250" s="2"/>
      <c r="D250" s="2"/>
      <c r="E250" s="80" t="s">
        <v>94</v>
      </c>
      <c r="F250" s="2" t="s">
        <v>41</v>
      </c>
      <c r="G250" s="2"/>
      <c r="H250" s="2"/>
      <c r="I250" s="2"/>
      <c r="J250" s="2"/>
      <c r="K250" s="26"/>
      <c r="L250" s="80" t="s">
        <v>94</v>
      </c>
      <c r="M250" s="2" t="s">
        <v>66</v>
      </c>
      <c r="N250" s="2"/>
      <c r="O250" s="2"/>
    </row>
    <row r="251" spans="1:15" ht="14.25" x14ac:dyDescent="0.2">
      <c r="A251" s="2"/>
      <c r="B251" s="2"/>
      <c r="C251" s="2"/>
      <c r="D251" s="2"/>
      <c r="E251" s="2"/>
      <c r="F251" s="2"/>
      <c r="G251" s="2"/>
      <c r="H251" s="2"/>
      <c r="I251" s="2"/>
      <c r="J251" s="2"/>
      <c r="K251" s="26"/>
      <c r="L251" s="80" t="s">
        <v>94</v>
      </c>
      <c r="M251" s="2" t="s">
        <v>67</v>
      </c>
      <c r="N251" s="2"/>
      <c r="O251" s="2"/>
    </row>
    <row r="252" spans="1:15" ht="14.25" x14ac:dyDescent="0.2">
      <c r="A252" s="2"/>
      <c r="B252" s="2"/>
      <c r="C252" s="2"/>
      <c r="D252" s="2"/>
      <c r="E252" s="2"/>
      <c r="F252" s="2"/>
      <c r="G252" s="2"/>
      <c r="H252" s="2"/>
      <c r="I252" s="2"/>
      <c r="J252" s="2"/>
      <c r="K252" s="26"/>
      <c r="L252" s="2"/>
      <c r="M252" s="2"/>
      <c r="N252" s="2"/>
      <c r="O252" s="2"/>
    </row>
    <row r="253" spans="1:15" ht="14.25" x14ac:dyDescent="0.2">
      <c r="A253" s="24" t="s">
        <v>42</v>
      </c>
      <c r="B253" s="3"/>
      <c r="C253" s="3"/>
      <c r="D253" s="3"/>
      <c r="E253" s="3"/>
      <c r="F253" s="3"/>
      <c r="G253" s="3"/>
      <c r="H253" s="3"/>
      <c r="I253" s="3"/>
      <c r="J253" s="3"/>
      <c r="K253" s="25"/>
      <c r="L253" s="3"/>
      <c r="M253" s="3"/>
      <c r="N253" s="3"/>
      <c r="O253" s="2"/>
    </row>
    <row r="254" spans="1:15" ht="14.25" x14ac:dyDescent="0.2">
      <c r="A254" s="7"/>
      <c r="B254" s="3"/>
      <c r="C254" s="3"/>
      <c r="D254" s="3"/>
      <c r="E254" s="3"/>
      <c r="F254" s="3"/>
      <c r="G254" s="3"/>
      <c r="H254" s="3"/>
      <c r="I254" s="3"/>
      <c r="J254" s="3"/>
      <c r="K254" s="25"/>
      <c r="L254" s="3"/>
      <c r="M254" s="3"/>
      <c r="N254" s="3"/>
      <c r="O254" s="2"/>
    </row>
    <row r="255" spans="1:15" ht="14.25" x14ac:dyDescent="0.2">
      <c r="A255" s="80" t="s">
        <v>94</v>
      </c>
      <c r="B255" s="2" t="s">
        <v>43</v>
      </c>
      <c r="C255" s="2"/>
      <c r="D255" s="2"/>
      <c r="E255" s="80" t="s">
        <v>94</v>
      </c>
      <c r="F255" s="2" t="s">
        <v>47</v>
      </c>
      <c r="G255" s="2"/>
      <c r="H255" s="2"/>
      <c r="I255" s="80" t="s">
        <v>94</v>
      </c>
      <c r="J255" s="2" t="s">
        <v>55</v>
      </c>
      <c r="K255" s="26"/>
      <c r="L255" s="2"/>
      <c r="M255" s="2"/>
      <c r="N255" s="2"/>
      <c r="O255" s="2"/>
    </row>
    <row r="256" spans="1:15" ht="14.25" x14ac:dyDescent="0.2">
      <c r="A256" s="80" t="s">
        <v>94</v>
      </c>
      <c r="B256" s="2" t="s">
        <v>45</v>
      </c>
      <c r="C256" s="2"/>
      <c r="D256" s="2"/>
      <c r="E256" s="80" t="s">
        <v>94</v>
      </c>
      <c r="F256" s="2" t="s">
        <v>52</v>
      </c>
      <c r="G256" s="2"/>
      <c r="H256" s="2"/>
      <c r="I256" s="80" t="s">
        <v>94</v>
      </c>
      <c r="J256" s="2" t="s">
        <v>56</v>
      </c>
      <c r="K256" s="26"/>
      <c r="L256" s="2"/>
      <c r="M256" s="2"/>
      <c r="N256" s="2"/>
      <c r="O256" s="2"/>
    </row>
    <row r="257" spans="1:15" ht="14.25" x14ac:dyDescent="0.2">
      <c r="A257" s="80" t="s">
        <v>94</v>
      </c>
      <c r="B257" s="2" t="s">
        <v>46</v>
      </c>
      <c r="C257" s="2"/>
      <c r="D257" s="2"/>
      <c r="E257" s="80" t="s">
        <v>94</v>
      </c>
      <c r="F257" s="2" t="s">
        <v>53</v>
      </c>
      <c r="G257" s="2"/>
      <c r="H257" s="2"/>
      <c r="I257" s="80" t="s">
        <v>94</v>
      </c>
      <c r="J257" s="2" t="s">
        <v>57</v>
      </c>
      <c r="K257" s="26"/>
      <c r="L257" s="2"/>
      <c r="M257" s="2"/>
      <c r="N257" s="2"/>
      <c r="O257" s="2"/>
    </row>
    <row r="258" spans="1:15" ht="14.25" x14ac:dyDescent="0.2">
      <c r="A258" s="80" t="s">
        <v>94</v>
      </c>
      <c r="B258" s="2" t="s">
        <v>47</v>
      </c>
      <c r="C258" s="2"/>
      <c r="D258" s="2"/>
      <c r="E258" s="80" t="s">
        <v>94</v>
      </c>
      <c r="F258" s="2" t="s">
        <v>135</v>
      </c>
      <c r="G258" s="2"/>
      <c r="H258" s="2"/>
      <c r="I258" s="80" t="s">
        <v>94</v>
      </c>
      <c r="J258" s="2" t="s">
        <v>58</v>
      </c>
      <c r="K258" s="26"/>
      <c r="L258" s="2"/>
      <c r="M258" s="2"/>
      <c r="N258" s="2"/>
      <c r="O258" s="2"/>
    </row>
    <row r="259" spans="1:15" ht="14.25" x14ac:dyDescent="0.2">
      <c r="A259" s="80" t="s">
        <v>94</v>
      </c>
      <c r="B259" s="2" t="s">
        <v>48</v>
      </c>
      <c r="C259" s="2"/>
      <c r="D259" s="2"/>
      <c r="E259" s="80" t="s">
        <v>94</v>
      </c>
      <c r="F259" s="2" t="s">
        <v>54</v>
      </c>
      <c r="G259" s="2"/>
      <c r="H259" s="2"/>
      <c r="I259" s="2"/>
      <c r="J259" s="2"/>
      <c r="K259" s="26"/>
      <c r="L259" s="2"/>
      <c r="M259" s="2"/>
      <c r="N259" s="2"/>
      <c r="O259" s="2"/>
    </row>
    <row r="260" spans="1:15" ht="14.25" x14ac:dyDescent="0.2">
      <c r="A260" s="80" t="s">
        <v>94</v>
      </c>
      <c r="B260" s="2" t="s">
        <v>49</v>
      </c>
      <c r="C260" s="2"/>
      <c r="D260" s="2"/>
      <c r="E260" s="2"/>
      <c r="F260" s="2"/>
      <c r="G260" s="2"/>
      <c r="H260" s="2"/>
      <c r="I260" s="2"/>
      <c r="J260" s="2"/>
      <c r="K260" s="26"/>
      <c r="L260" s="2"/>
      <c r="M260" s="2"/>
      <c r="N260" s="2"/>
      <c r="O260" s="2"/>
    </row>
    <row r="261" spans="1:15" ht="14.25" x14ac:dyDescent="0.2">
      <c r="A261" s="80" t="s">
        <v>94</v>
      </c>
      <c r="B261" s="2" t="s">
        <v>50</v>
      </c>
      <c r="C261" s="2"/>
      <c r="D261" s="2"/>
      <c r="E261" s="2"/>
      <c r="F261" s="2"/>
      <c r="G261" s="2"/>
      <c r="H261" s="2"/>
      <c r="I261" s="2"/>
      <c r="J261" s="2"/>
      <c r="K261" s="26"/>
      <c r="L261" s="2"/>
      <c r="M261" s="2"/>
      <c r="N261" s="2"/>
      <c r="O261" s="2"/>
    </row>
    <row r="262" spans="1:15" ht="14.25" x14ac:dyDescent="0.2">
      <c r="A262" s="80" t="s">
        <v>94</v>
      </c>
      <c r="B262" s="2" t="s">
        <v>51</v>
      </c>
      <c r="C262" s="2"/>
      <c r="D262" s="2"/>
      <c r="E262" s="2"/>
      <c r="F262" s="2"/>
      <c r="G262" s="2"/>
      <c r="H262" s="2"/>
      <c r="I262" s="2"/>
      <c r="J262" s="2"/>
      <c r="K262" s="26"/>
      <c r="L262" s="2"/>
      <c r="M262" s="2"/>
      <c r="N262" s="2"/>
      <c r="O262" s="2"/>
    </row>
    <row r="263" spans="1:15" ht="14.25" x14ac:dyDescent="0.2">
      <c r="A263" s="80" t="s">
        <v>94</v>
      </c>
      <c r="B263" s="2" t="s">
        <v>59</v>
      </c>
      <c r="C263" s="613"/>
      <c r="D263" s="614"/>
      <c r="E263" s="614"/>
      <c r="F263" s="614"/>
      <c r="G263" s="615"/>
      <c r="H263" s="2"/>
      <c r="I263" s="2"/>
      <c r="J263" s="2"/>
      <c r="K263" s="26"/>
      <c r="L263" s="2"/>
      <c r="M263" s="2"/>
      <c r="N263" s="2"/>
      <c r="O263" s="2"/>
    </row>
    <row r="264" spans="1:15" ht="14.25" x14ac:dyDescent="0.2">
      <c r="A264" s="2"/>
      <c r="B264" s="2"/>
      <c r="C264" s="2"/>
      <c r="D264" s="2"/>
      <c r="E264" s="2"/>
      <c r="F264" s="2"/>
      <c r="G264" s="2"/>
      <c r="H264" s="2"/>
      <c r="I264" s="2"/>
      <c r="J264" s="2"/>
      <c r="K264" s="2"/>
      <c r="L264" s="2"/>
      <c r="M264" s="2"/>
      <c r="N264" s="2"/>
      <c r="O264" s="2"/>
    </row>
    <row r="265" spans="1:15" ht="14.25" x14ac:dyDescent="0.2">
      <c r="A265" s="2"/>
      <c r="B265" s="17" t="s">
        <v>60</v>
      </c>
      <c r="C265" s="80" t="s">
        <v>94</v>
      </c>
      <c r="D265" s="2" t="s">
        <v>61</v>
      </c>
      <c r="E265" s="2"/>
      <c r="F265" s="2"/>
      <c r="G265" s="2"/>
      <c r="H265" s="2"/>
      <c r="I265" s="2"/>
      <c r="J265" s="2"/>
      <c r="K265" s="2"/>
      <c r="L265" s="2"/>
      <c r="M265" s="2"/>
      <c r="N265" s="2"/>
      <c r="O265" s="2"/>
    </row>
    <row r="266" spans="1:15" ht="14.25" x14ac:dyDescent="0.2">
      <c r="A266" s="2"/>
      <c r="C266" s="2"/>
      <c r="D266" s="2"/>
      <c r="E266" s="2"/>
      <c r="F266" s="2"/>
      <c r="G266" s="2"/>
      <c r="H266" s="2"/>
      <c r="I266" s="2"/>
      <c r="J266" s="2"/>
      <c r="K266" s="2"/>
      <c r="L266" s="2"/>
      <c r="M266" s="2"/>
      <c r="N266" s="2"/>
      <c r="O266" s="2"/>
    </row>
    <row r="267" spans="1:15" ht="14.25" x14ac:dyDescent="0.2">
      <c r="A267" s="7" t="s">
        <v>68</v>
      </c>
      <c r="B267" s="2"/>
      <c r="C267" s="2"/>
      <c r="D267" s="2"/>
      <c r="E267" s="2"/>
      <c r="F267" s="613"/>
      <c r="G267" s="614"/>
      <c r="H267" s="615"/>
      <c r="I267" s="2"/>
      <c r="J267" s="2"/>
      <c r="K267" s="2"/>
      <c r="L267" s="2"/>
      <c r="M267" s="2"/>
      <c r="N267" s="2"/>
      <c r="O267" s="2"/>
    </row>
    <row r="268" spans="1:15" ht="14.25" x14ac:dyDescent="0.2">
      <c r="A268" s="2"/>
      <c r="B268" s="2"/>
      <c r="C268" s="2"/>
      <c r="D268" s="2"/>
      <c r="E268" s="2"/>
      <c r="F268" s="2"/>
      <c r="G268" s="2"/>
      <c r="H268" s="2"/>
      <c r="I268" s="2"/>
      <c r="J268" s="2"/>
      <c r="K268" s="2"/>
      <c r="L268" s="2"/>
      <c r="M268" s="2"/>
      <c r="N268" s="2"/>
      <c r="O268" s="2"/>
    </row>
    <row r="269" spans="1:15" ht="14.25" x14ac:dyDescent="0.2">
      <c r="A269" s="47"/>
      <c r="B269" s="47"/>
      <c r="C269" s="47"/>
      <c r="D269" s="47"/>
      <c r="E269" s="47"/>
      <c r="F269" s="47"/>
      <c r="G269" s="47"/>
      <c r="H269" s="47"/>
      <c r="I269" s="47"/>
      <c r="J269" s="47"/>
      <c r="K269" s="47"/>
      <c r="L269" s="47"/>
      <c r="M269" s="47"/>
      <c r="N269" s="47"/>
      <c r="O269" s="2"/>
    </row>
    <row r="270" spans="1:15" ht="14.25" x14ac:dyDescent="0.2">
      <c r="A270" s="18"/>
      <c r="B270" s="18"/>
      <c r="C270" s="18"/>
      <c r="D270" s="18"/>
      <c r="E270" s="18"/>
      <c r="F270" s="18"/>
      <c r="G270" s="18"/>
      <c r="H270" s="18"/>
      <c r="I270" s="18"/>
      <c r="J270" s="18"/>
      <c r="K270" s="18"/>
      <c r="L270" s="18"/>
      <c r="M270" s="18"/>
      <c r="N270" s="18"/>
      <c r="O270" s="2"/>
    </row>
    <row r="271" spans="1:15" ht="14.25" x14ac:dyDescent="0.2">
      <c r="A271" s="53" t="s">
        <v>295</v>
      </c>
      <c r="B271" s="54"/>
      <c r="C271" s="54"/>
      <c r="D271" s="54"/>
      <c r="E271" s="54"/>
      <c r="F271" s="54"/>
      <c r="G271" s="54"/>
      <c r="H271" s="54"/>
      <c r="I271" s="54"/>
      <c r="J271" s="54"/>
      <c r="K271" s="54"/>
      <c r="L271" s="54"/>
      <c r="M271" s="54"/>
      <c r="N271" s="54"/>
      <c r="O271" s="2"/>
    </row>
    <row r="272" spans="1:15" ht="14.25" x14ac:dyDescent="0.2">
      <c r="A272" s="53"/>
      <c r="B272" s="54"/>
      <c r="C272" s="54"/>
      <c r="D272" s="54"/>
      <c r="E272" s="54"/>
      <c r="F272" s="54"/>
      <c r="G272" s="54"/>
      <c r="H272" s="54"/>
      <c r="I272" s="54"/>
      <c r="J272" s="54"/>
      <c r="K272" s="54"/>
      <c r="L272" s="54"/>
      <c r="M272" s="54"/>
      <c r="N272" s="54"/>
      <c r="O272" s="2"/>
    </row>
    <row r="273" spans="1:15" ht="14.25" x14ac:dyDescent="0.2">
      <c r="A273" s="53"/>
      <c r="B273" s="55"/>
      <c r="C273" s="56"/>
      <c r="D273" s="56"/>
      <c r="E273" s="56"/>
      <c r="F273" s="56"/>
      <c r="G273" s="56"/>
      <c r="H273" s="56"/>
      <c r="I273" s="56"/>
      <c r="J273" s="57"/>
      <c r="K273" s="54"/>
      <c r="L273" s="54"/>
      <c r="M273" s="54"/>
      <c r="N273" s="54"/>
      <c r="O273" s="2"/>
    </row>
    <row r="274" spans="1:15" ht="14.25" x14ac:dyDescent="0.2">
      <c r="A274" s="54"/>
      <c r="B274" s="54"/>
      <c r="C274" s="54"/>
      <c r="D274" s="54"/>
      <c r="E274" s="54"/>
      <c r="F274" s="54"/>
      <c r="G274" s="54"/>
      <c r="H274" s="54"/>
      <c r="I274" s="54"/>
      <c r="J274" s="54"/>
      <c r="K274" s="54"/>
      <c r="L274" s="54"/>
      <c r="M274" s="54"/>
      <c r="N274" s="54"/>
      <c r="O274" s="2"/>
    </row>
    <row r="275" spans="1:15" ht="14.25" x14ac:dyDescent="0.2">
      <c r="A275" s="54" t="s">
        <v>296</v>
      </c>
      <c r="B275" s="54"/>
      <c r="C275" s="54"/>
      <c r="D275" s="54"/>
      <c r="E275" s="54"/>
      <c r="F275" s="54"/>
      <c r="G275" s="54"/>
      <c r="H275" s="54"/>
      <c r="I275" s="54"/>
      <c r="J275" s="54"/>
      <c r="K275" s="54"/>
      <c r="L275" s="54"/>
      <c r="M275" s="54"/>
      <c r="N275" s="54"/>
      <c r="O275" s="2"/>
    </row>
    <row r="276" spans="1:15" ht="14.25" x14ac:dyDescent="0.2">
      <c r="A276" s="54"/>
      <c r="B276" s="54"/>
      <c r="C276" s="54"/>
      <c r="D276" s="54"/>
      <c r="E276" s="54"/>
      <c r="F276" s="54"/>
      <c r="G276" s="54"/>
      <c r="H276" s="54"/>
      <c r="I276" s="54"/>
      <c r="J276" s="54"/>
      <c r="K276" s="54"/>
      <c r="L276" s="54"/>
      <c r="M276" s="54"/>
      <c r="N276" s="54"/>
      <c r="O276" s="2"/>
    </row>
    <row r="277" spans="1:15" ht="15" x14ac:dyDescent="0.2">
      <c r="A277" s="49"/>
      <c r="B277" s="641" t="s">
        <v>297</v>
      </c>
      <c r="C277" s="642"/>
      <c r="D277" s="647" t="s">
        <v>298</v>
      </c>
      <c r="E277" s="648"/>
      <c r="F277" s="648"/>
      <c r="G277" s="649" t="s">
        <v>300</v>
      </c>
      <c r="H277" s="650"/>
      <c r="I277" s="649" t="s">
        <v>301</v>
      </c>
      <c r="J277" s="651"/>
      <c r="K277" s="650"/>
      <c r="L277" s="58"/>
      <c r="M277" s="54"/>
      <c r="N277" s="54"/>
      <c r="O277" s="2"/>
    </row>
    <row r="278" spans="1:15" ht="14.25" x14ac:dyDescent="0.2">
      <c r="A278" s="49"/>
      <c r="B278" s="643"/>
      <c r="C278" s="644"/>
      <c r="D278" s="652"/>
      <c r="E278" s="653"/>
      <c r="F278" s="653"/>
      <c r="G278" s="84"/>
      <c r="H278" s="84"/>
      <c r="I278" s="84"/>
      <c r="J278" s="59"/>
      <c r="K278" s="59"/>
      <c r="L278" s="60"/>
      <c r="M278" s="54"/>
      <c r="N278" s="54"/>
      <c r="O278" s="2"/>
    </row>
    <row r="279" spans="1:15" ht="14.25" x14ac:dyDescent="0.2">
      <c r="A279" s="49"/>
      <c r="B279" s="643"/>
      <c r="C279" s="644"/>
      <c r="D279" s="652"/>
      <c r="E279" s="653"/>
      <c r="F279" s="653"/>
      <c r="G279" s="84"/>
      <c r="H279" s="84"/>
      <c r="I279" s="84"/>
      <c r="J279" s="59"/>
      <c r="K279" s="59"/>
      <c r="L279" s="60"/>
      <c r="M279" s="54"/>
      <c r="N279" s="54"/>
      <c r="O279" s="2"/>
    </row>
    <row r="280" spans="1:15" ht="14.25" x14ac:dyDescent="0.2">
      <c r="A280" s="49"/>
      <c r="B280" s="643"/>
      <c r="C280" s="644"/>
      <c r="D280" s="652"/>
      <c r="E280" s="653"/>
      <c r="F280" s="653"/>
      <c r="G280" s="84"/>
      <c r="H280" s="84"/>
      <c r="I280" s="84"/>
      <c r="J280" s="59"/>
      <c r="K280" s="59"/>
      <c r="L280" s="60"/>
      <c r="M280" s="54"/>
      <c r="N280" s="54"/>
      <c r="O280" s="2"/>
    </row>
    <row r="281" spans="1:15" ht="14.25" x14ac:dyDescent="0.2">
      <c r="A281" s="61"/>
      <c r="B281" s="643"/>
      <c r="C281" s="644"/>
      <c r="D281" s="652"/>
      <c r="E281" s="653"/>
      <c r="F281" s="653"/>
      <c r="G281" s="84"/>
      <c r="H281" s="84"/>
      <c r="I281" s="84"/>
      <c r="J281" s="59"/>
      <c r="K281" s="59"/>
      <c r="L281" s="60"/>
      <c r="M281" s="62"/>
      <c r="N281" s="62"/>
      <c r="O281" s="2"/>
    </row>
    <row r="282" spans="1:15" ht="14.25" x14ac:dyDescent="0.2">
      <c r="A282" s="49"/>
      <c r="B282" s="645"/>
      <c r="C282" s="646"/>
      <c r="D282" s="652"/>
      <c r="E282" s="653"/>
      <c r="F282" s="653"/>
      <c r="G282" s="84"/>
      <c r="H282" s="84"/>
      <c r="I282" s="84"/>
      <c r="J282" s="59"/>
      <c r="K282" s="59"/>
      <c r="L282" s="60"/>
      <c r="M282" s="54"/>
      <c r="N282" s="54"/>
      <c r="O282" s="2"/>
    </row>
    <row r="283" spans="1:15" ht="15" x14ac:dyDescent="0.2">
      <c r="A283" s="49"/>
      <c r="B283" s="63"/>
      <c r="C283" s="63"/>
      <c r="D283" s="64"/>
      <c r="E283" s="64"/>
      <c r="F283" s="64"/>
      <c r="G283" s="64"/>
      <c r="H283" s="64"/>
      <c r="I283" s="64"/>
      <c r="J283" s="65"/>
      <c r="K283" s="65"/>
      <c r="L283" s="65"/>
      <c r="M283" s="54"/>
      <c r="N283" s="54"/>
      <c r="O283" s="2"/>
    </row>
    <row r="284" spans="1:15" ht="15" x14ac:dyDescent="0.2">
      <c r="A284" s="49" t="s">
        <v>299</v>
      </c>
      <c r="B284" s="63"/>
      <c r="C284" s="63"/>
      <c r="D284" s="64"/>
      <c r="E284" s="64"/>
      <c r="F284" s="64"/>
      <c r="G284" s="64"/>
      <c r="H284" s="64"/>
      <c r="I284" s="64"/>
      <c r="J284" s="65"/>
      <c r="K284" s="65"/>
      <c r="L284" s="65"/>
      <c r="M284" s="54"/>
      <c r="N284" s="54"/>
      <c r="O284" s="2"/>
    </row>
    <row r="285" spans="1:15" ht="14.25" x14ac:dyDescent="0.2">
      <c r="A285" s="2"/>
      <c r="B285" s="2"/>
      <c r="C285" s="2"/>
      <c r="D285" s="2"/>
      <c r="E285" s="2"/>
      <c r="F285" s="2"/>
      <c r="G285" s="2"/>
      <c r="H285" s="2"/>
      <c r="I285" s="2"/>
      <c r="J285" s="2"/>
      <c r="K285" s="2"/>
      <c r="L285" s="2"/>
      <c r="M285" s="2"/>
      <c r="N285" s="2"/>
      <c r="O285" s="2"/>
    </row>
    <row r="286" spans="1:15" ht="14.25" x14ac:dyDescent="0.2">
      <c r="A286" s="2"/>
      <c r="B286" s="2"/>
      <c r="C286" s="2"/>
      <c r="D286" s="2"/>
      <c r="E286" s="2"/>
      <c r="F286" s="2"/>
      <c r="G286" s="2"/>
      <c r="H286" s="2"/>
      <c r="I286" s="2"/>
      <c r="J286" s="2"/>
      <c r="K286" s="2"/>
      <c r="L286" s="2"/>
      <c r="M286" s="2"/>
      <c r="N286" s="2"/>
      <c r="O286" s="2"/>
    </row>
    <row r="287" spans="1:15" ht="14.25" x14ac:dyDescent="0.2">
      <c r="A287" s="20"/>
      <c r="B287" s="20"/>
      <c r="C287" s="20"/>
      <c r="D287" s="20"/>
      <c r="E287" s="20"/>
      <c r="F287" s="20"/>
      <c r="G287" s="20"/>
      <c r="H287" s="20"/>
      <c r="I287" s="20"/>
      <c r="J287" s="20"/>
      <c r="K287" s="20"/>
      <c r="L287" s="20"/>
      <c r="M287" s="20"/>
      <c r="N287" s="2"/>
      <c r="O287" s="2"/>
    </row>
    <row r="288" spans="1:15" ht="14.25" x14ac:dyDescent="0.2">
      <c r="A288" s="21" t="s">
        <v>304</v>
      </c>
      <c r="B288" s="20"/>
      <c r="C288" s="20"/>
      <c r="D288" s="631"/>
      <c r="E288" s="632"/>
      <c r="F288" s="632"/>
      <c r="G288" s="632"/>
      <c r="H288" s="632"/>
      <c r="I288" s="632"/>
      <c r="J288" s="632"/>
      <c r="K288" s="632"/>
      <c r="L288" s="633"/>
      <c r="M288" s="20"/>
      <c r="N288" s="2"/>
      <c r="O288" s="2"/>
    </row>
    <row r="289" spans="1:15" ht="14.25" x14ac:dyDescent="0.2">
      <c r="A289" s="20"/>
      <c r="B289" s="20"/>
      <c r="C289" s="20"/>
      <c r="D289" s="20"/>
      <c r="E289" s="20"/>
      <c r="F289" s="20"/>
      <c r="G289" s="20"/>
      <c r="H289" s="20"/>
      <c r="I289" s="20"/>
      <c r="J289" s="20"/>
      <c r="K289" s="20"/>
      <c r="L289" s="20"/>
      <c r="M289" s="20"/>
      <c r="N289" s="2"/>
      <c r="O289" s="2"/>
    </row>
    <row r="290" spans="1:15" ht="14.25" x14ac:dyDescent="0.2">
      <c r="A290" s="2"/>
      <c r="B290" s="2"/>
      <c r="C290" s="2"/>
      <c r="D290" s="2"/>
      <c r="E290" s="2"/>
      <c r="F290" s="2"/>
      <c r="G290" s="2"/>
      <c r="H290" s="2"/>
      <c r="I290" s="2"/>
      <c r="J290" s="2"/>
      <c r="K290" s="2"/>
      <c r="L290" s="2"/>
      <c r="M290" s="2"/>
      <c r="N290" s="2"/>
      <c r="O290" s="2"/>
    </row>
    <row r="291" spans="1:15" ht="50.1" customHeight="1" x14ac:dyDescent="0.2">
      <c r="A291" s="7" t="s">
        <v>29</v>
      </c>
      <c r="B291" s="634"/>
      <c r="C291" s="635"/>
      <c r="D291" s="635"/>
      <c r="E291" s="635"/>
      <c r="F291" s="635"/>
      <c r="G291" s="635"/>
      <c r="H291" s="635"/>
      <c r="I291" s="635"/>
      <c r="J291" s="635"/>
      <c r="K291" s="635"/>
      <c r="L291" s="635"/>
      <c r="M291" s="635"/>
      <c r="N291" s="636"/>
      <c r="O291" s="2"/>
    </row>
    <row r="292" spans="1:15" ht="14.25" x14ac:dyDescent="0.2">
      <c r="A292" s="2"/>
      <c r="B292" s="2"/>
      <c r="C292" s="2"/>
      <c r="D292" s="2"/>
      <c r="E292" s="2"/>
      <c r="F292" s="2"/>
      <c r="G292" s="2"/>
      <c r="H292" s="2"/>
      <c r="I292" s="2"/>
      <c r="J292" s="2"/>
      <c r="K292" s="2"/>
      <c r="L292" s="2"/>
      <c r="M292" s="2"/>
      <c r="N292" s="2"/>
      <c r="O292" s="2"/>
    </row>
    <row r="293" spans="1:15" ht="150" customHeight="1" x14ac:dyDescent="0.2">
      <c r="A293" s="7" t="s">
        <v>132</v>
      </c>
      <c r="B293" s="637"/>
      <c r="C293" s="638"/>
      <c r="D293" s="638"/>
      <c r="E293" s="638"/>
      <c r="F293" s="638"/>
      <c r="G293" s="638"/>
      <c r="H293" s="638"/>
      <c r="I293" s="638"/>
      <c r="J293" s="638"/>
      <c r="K293" s="638"/>
      <c r="L293" s="638"/>
      <c r="M293" s="638"/>
      <c r="N293" s="638"/>
      <c r="O293" s="2"/>
    </row>
    <row r="294" spans="1:15" ht="150" customHeight="1" x14ac:dyDescent="0.2">
      <c r="A294" s="2"/>
      <c r="B294" s="638"/>
      <c r="C294" s="638"/>
      <c r="D294" s="638"/>
      <c r="E294" s="638"/>
      <c r="F294" s="638"/>
      <c r="G294" s="638"/>
      <c r="H294" s="638"/>
      <c r="I294" s="638"/>
      <c r="J294" s="638"/>
      <c r="K294" s="638"/>
      <c r="L294" s="638"/>
      <c r="M294" s="638"/>
      <c r="N294" s="638"/>
      <c r="O294" s="2"/>
    </row>
    <row r="295" spans="1:15" ht="150" customHeight="1" x14ac:dyDescent="0.2">
      <c r="A295" s="2"/>
      <c r="B295" s="638"/>
      <c r="C295" s="638"/>
      <c r="D295" s="638"/>
      <c r="E295" s="638"/>
      <c r="F295" s="638"/>
      <c r="G295" s="638"/>
      <c r="H295" s="638"/>
      <c r="I295" s="638"/>
      <c r="J295" s="638"/>
      <c r="K295" s="638"/>
      <c r="L295" s="638"/>
      <c r="M295" s="638"/>
      <c r="N295" s="638"/>
      <c r="O295" s="2"/>
    </row>
    <row r="296" spans="1:15" ht="150" customHeight="1" x14ac:dyDescent="0.2">
      <c r="A296" s="2"/>
      <c r="B296" s="639"/>
      <c r="C296" s="639"/>
      <c r="D296" s="639"/>
      <c r="E296" s="639"/>
      <c r="F296" s="639"/>
      <c r="G296" s="639"/>
      <c r="H296" s="639"/>
      <c r="I296" s="639"/>
      <c r="J296" s="639"/>
      <c r="K296" s="639"/>
      <c r="L296" s="639"/>
      <c r="M296" s="639"/>
      <c r="N296" s="639"/>
      <c r="O296" s="2"/>
    </row>
    <row r="297" spans="1:15" ht="14.25" x14ac:dyDescent="0.2">
      <c r="A297" s="2"/>
      <c r="B297" s="22"/>
      <c r="C297" s="22"/>
      <c r="D297" s="22"/>
      <c r="E297" s="22"/>
      <c r="F297" s="22"/>
      <c r="G297" s="22"/>
      <c r="H297" s="22"/>
      <c r="I297" s="22"/>
      <c r="J297" s="22"/>
      <c r="K297" s="22"/>
      <c r="L297" s="22"/>
      <c r="M297" s="22"/>
      <c r="N297" s="22"/>
      <c r="O297" s="2"/>
    </row>
    <row r="298" spans="1:15" ht="14.25" x14ac:dyDescent="0.2">
      <c r="A298" s="7" t="s">
        <v>133</v>
      </c>
      <c r="B298" s="2"/>
      <c r="C298" s="2"/>
      <c r="D298" s="2"/>
      <c r="E298" s="2"/>
      <c r="F298" s="2"/>
      <c r="G298" s="2"/>
      <c r="H298" s="2"/>
      <c r="I298" s="2"/>
      <c r="J298" s="2"/>
      <c r="K298" s="2"/>
      <c r="L298" s="2"/>
      <c r="M298" s="2"/>
      <c r="N298" s="2"/>
      <c r="O298" s="2"/>
    </row>
    <row r="299" spans="1:15" ht="14.25" x14ac:dyDescent="0.2">
      <c r="A299" s="2"/>
      <c r="B299" s="2"/>
      <c r="C299" s="2"/>
      <c r="D299" s="2"/>
      <c r="E299" s="2"/>
      <c r="F299" s="2"/>
      <c r="G299" s="2"/>
      <c r="H299" s="2"/>
      <c r="I299" s="2"/>
      <c r="J299" s="2"/>
      <c r="K299" s="2"/>
      <c r="L299" s="2"/>
      <c r="M299" s="2"/>
      <c r="N299" s="2"/>
      <c r="O299" s="2"/>
    </row>
    <row r="300" spans="1:15" ht="14.25" x14ac:dyDescent="0.2">
      <c r="A300" s="7" t="s">
        <v>134</v>
      </c>
      <c r="B300" s="2"/>
      <c r="C300" s="2"/>
      <c r="D300" s="80"/>
      <c r="E300" s="2"/>
      <c r="F300" s="2"/>
      <c r="G300" s="2"/>
      <c r="H300" s="2"/>
      <c r="I300" s="2"/>
      <c r="J300" s="2"/>
      <c r="K300" s="2"/>
      <c r="L300" s="2"/>
      <c r="M300" s="2"/>
      <c r="N300" s="2"/>
      <c r="O300" s="2"/>
    </row>
    <row r="301" spans="1:15" ht="14.25" x14ac:dyDescent="0.2">
      <c r="A301" s="2"/>
      <c r="B301" s="2"/>
      <c r="C301" s="2"/>
      <c r="D301" s="2"/>
      <c r="E301" s="2"/>
      <c r="F301" s="2"/>
      <c r="G301" s="2"/>
      <c r="H301" s="2"/>
      <c r="I301" s="2"/>
      <c r="J301" s="2"/>
      <c r="K301" s="2"/>
      <c r="L301" s="2"/>
      <c r="M301" s="2"/>
      <c r="N301" s="2"/>
      <c r="O301" s="2"/>
    </row>
    <row r="302" spans="1:15" ht="14.25" x14ac:dyDescent="0.2">
      <c r="A302" s="7" t="s">
        <v>30</v>
      </c>
      <c r="B302" s="2"/>
      <c r="C302" s="2"/>
      <c r="D302" s="23"/>
      <c r="F302" s="2"/>
      <c r="G302" s="7" t="s">
        <v>31</v>
      </c>
      <c r="H302" s="2"/>
      <c r="I302" s="23"/>
      <c r="J302" s="2"/>
      <c r="K302" s="2"/>
      <c r="L302" s="2"/>
      <c r="M302" s="2"/>
      <c r="N302" s="2"/>
      <c r="O302" s="2"/>
    </row>
    <row r="303" spans="1:15" ht="14.25" x14ac:dyDescent="0.2">
      <c r="A303" s="2"/>
      <c r="B303" s="2"/>
      <c r="C303" s="2"/>
      <c r="D303" s="2"/>
      <c r="E303" s="2"/>
      <c r="F303" s="2"/>
      <c r="G303" s="2"/>
      <c r="H303" s="2"/>
      <c r="I303" s="2"/>
      <c r="J303" s="2"/>
      <c r="K303" s="2"/>
      <c r="L303" s="2"/>
      <c r="M303" s="2"/>
      <c r="N303" s="2"/>
      <c r="O303" s="2"/>
    </row>
    <row r="304" spans="1:15" ht="14.25" x14ac:dyDescent="0.2">
      <c r="A304" s="2" t="s">
        <v>32</v>
      </c>
      <c r="B304" s="2"/>
      <c r="C304" s="2"/>
      <c r="D304" s="2"/>
      <c r="E304" s="2"/>
      <c r="F304" s="2"/>
      <c r="G304" s="2"/>
      <c r="H304" s="2"/>
      <c r="I304" s="2"/>
      <c r="J304" s="2"/>
      <c r="K304" s="2"/>
      <c r="L304" s="2"/>
      <c r="M304" s="2"/>
      <c r="N304" s="2"/>
      <c r="O304" s="2"/>
    </row>
    <row r="305" spans="1:15" ht="14.25" x14ac:dyDescent="0.2">
      <c r="A305" s="2"/>
      <c r="B305" s="2"/>
      <c r="C305" s="2"/>
      <c r="D305" s="2"/>
      <c r="E305" s="2"/>
      <c r="F305" s="2"/>
      <c r="G305" s="2"/>
      <c r="H305" s="2"/>
      <c r="I305" s="2"/>
      <c r="J305" s="2"/>
      <c r="K305" s="2"/>
      <c r="L305" s="2"/>
      <c r="M305" s="2"/>
      <c r="N305" s="2"/>
      <c r="O305" s="2"/>
    </row>
    <row r="306" spans="1:15" ht="14.25" x14ac:dyDescent="0.2">
      <c r="A306" s="2"/>
      <c r="B306" s="2"/>
      <c r="C306" s="2"/>
      <c r="D306" s="2"/>
      <c r="E306" s="2"/>
      <c r="F306" s="2"/>
      <c r="G306" s="2"/>
      <c r="H306" s="2"/>
      <c r="I306" s="2"/>
      <c r="J306" s="2"/>
      <c r="K306" s="2"/>
      <c r="L306" s="2"/>
      <c r="M306" s="2"/>
      <c r="N306" s="2"/>
      <c r="O306" s="2"/>
    </row>
    <row r="307" spans="1:15" ht="14.25" x14ac:dyDescent="0.2">
      <c r="A307" s="7" t="s">
        <v>33</v>
      </c>
      <c r="B307" s="3"/>
      <c r="C307" s="3"/>
      <c r="D307" s="3"/>
      <c r="E307" s="3"/>
      <c r="F307" s="3"/>
      <c r="G307" s="3"/>
      <c r="H307" s="3"/>
      <c r="I307" s="3"/>
      <c r="J307" s="3"/>
      <c r="K307" s="3"/>
      <c r="L307" s="3"/>
      <c r="M307" s="3"/>
      <c r="N307" s="3"/>
      <c r="O307" s="2"/>
    </row>
    <row r="308" spans="1:15" ht="14.25" x14ac:dyDescent="0.2">
      <c r="A308" s="2"/>
      <c r="B308" s="2"/>
      <c r="C308" s="2"/>
      <c r="D308" s="2"/>
      <c r="E308" s="2"/>
      <c r="F308" s="2"/>
      <c r="G308" s="2"/>
      <c r="H308" s="2"/>
      <c r="I308" s="2"/>
      <c r="J308" s="2"/>
      <c r="K308" s="2"/>
      <c r="L308" s="2"/>
      <c r="M308" s="2"/>
      <c r="N308" s="2"/>
      <c r="O308" s="2"/>
    </row>
    <row r="309" spans="1:15" ht="14.25" x14ac:dyDescent="0.2">
      <c r="A309" s="9"/>
      <c r="B309" s="3"/>
      <c r="C309" s="3"/>
      <c r="D309" s="83" t="s">
        <v>34</v>
      </c>
      <c r="E309" s="3"/>
      <c r="F309" s="3"/>
      <c r="G309" s="3"/>
      <c r="H309" s="3"/>
      <c r="I309" s="3"/>
      <c r="J309" s="3"/>
      <c r="K309" s="3"/>
      <c r="L309" s="3"/>
      <c r="M309" s="9"/>
      <c r="N309" s="3"/>
      <c r="O309" s="2"/>
    </row>
    <row r="310" spans="1:15" ht="14.25" x14ac:dyDescent="0.2">
      <c r="A310" s="7"/>
      <c r="B310" s="3"/>
      <c r="C310" s="3"/>
      <c r="D310" s="3"/>
      <c r="E310" s="3"/>
      <c r="F310" s="3"/>
      <c r="G310" s="3"/>
      <c r="H310" s="3"/>
      <c r="I310" s="3"/>
      <c r="J310" s="3"/>
      <c r="K310" s="3"/>
      <c r="L310" s="3"/>
      <c r="M310" s="3"/>
      <c r="N310" s="3"/>
      <c r="O310" s="2"/>
    </row>
    <row r="311" spans="1:15" ht="14.25" x14ac:dyDescent="0.2">
      <c r="A311" s="24" t="s">
        <v>136</v>
      </c>
      <c r="B311" s="3"/>
      <c r="C311" s="3"/>
      <c r="D311" s="3"/>
      <c r="E311" s="3"/>
      <c r="F311" s="3"/>
      <c r="G311" s="3"/>
      <c r="H311" s="3"/>
      <c r="I311" s="3"/>
      <c r="J311" s="3"/>
      <c r="K311" s="25"/>
      <c r="L311" s="3"/>
      <c r="M311" s="7" t="s">
        <v>62</v>
      </c>
      <c r="N311" s="3"/>
      <c r="O311" s="2"/>
    </row>
    <row r="312" spans="1:15" ht="14.25" x14ac:dyDescent="0.2">
      <c r="A312" s="7"/>
      <c r="B312" s="3"/>
      <c r="C312" s="3"/>
      <c r="D312" s="3"/>
      <c r="E312" s="3"/>
      <c r="F312" s="3"/>
      <c r="G312" s="3"/>
      <c r="H312" s="3"/>
      <c r="I312" s="3"/>
      <c r="J312" s="3"/>
      <c r="K312" s="25"/>
      <c r="L312" s="3"/>
      <c r="M312" s="3"/>
      <c r="N312" s="3"/>
      <c r="O312" s="2"/>
    </row>
    <row r="313" spans="1:15" ht="14.25" x14ac:dyDescent="0.2">
      <c r="A313" s="80" t="s">
        <v>94</v>
      </c>
      <c r="B313" s="2" t="s">
        <v>35</v>
      </c>
      <c r="C313" s="2"/>
      <c r="D313" s="2"/>
      <c r="E313" s="80" t="s">
        <v>94</v>
      </c>
      <c r="F313" s="2" t="s">
        <v>38</v>
      </c>
      <c r="G313" s="2"/>
      <c r="H313" s="80" t="s">
        <v>94</v>
      </c>
      <c r="I313" s="2" t="s">
        <v>40</v>
      </c>
      <c r="J313" s="2"/>
      <c r="K313" s="26"/>
      <c r="L313" s="80" t="s">
        <v>94</v>
      </c>
      <c r="M313" s="2" t="s">
        <v>63</v>
      </c>
      <c r="N313" s="2"/>
      <c r="O313" s="2"/>
    </row>
    <row r="314" spans="1:15" ht="14.25" x14ac:dyDescent="0.2">
      <c r="A314" s="80" t="s">
        <v>94</v>
      </c>
      <c r="B314" s="2" t="s">
        <v>36</v>
      </c>
      <c r="C314" s="2"/>
      <c r="D314" s="2"/>
      <c r="E314" s="80" t="s">
        <v>94</v>
      </c>
      <c r="F314" s="2" t="s">
        <v>39</v>
      </c>
      <c r="G314" s="2"/>
      <c r="H314" s="2"/>
      <c r="I314" s="2"/>
      <c r="J314" s="2"/>
      <c r="K314" s="26"/>
      <c r="L314" s="80" t="s">
        <v>94</v>
      </c>
      <c r="M314" s="2" t="s">
        <v>64</v>
      </c>
      <c r="N314" s="2"/>
      <c r="O314" s="2"/>
    </row>
    <row r="315" spans="1:15" ht="14.25" x14ac:dyDescent="0.2">
      <c r="A315" s="80" t="s">
        <v>94</v>
      </c>
      <c r="B315" s="2" t="s">
        <v>44</v>
      </c>
      <c r="C315" s="2"/>
      <c r="D315" s="2"/>
      <c r="E315" s="2"/>
      <c r="F315" s="2"/>
      <c r="G315" s="2"/>
      <c r="H315" s="2"/>
      <c r="I315" s="2"/>
      <c r="J315" s="2"/>
      <c r="K315" s="26"/>
      <c r="L315" s="80" t="s">
        <v>94</v>
      </c>
      <c r="M315" s="2" t="s">
        <v>65</v>
      </c>
      <c r="N315" s="2"/>
      <c r="O315" s="2"/>
    </row>
    <row r="316" spans="1:15" ht="14.25" x14ac:dyDescent="0.2">
      <c r="A316" s="80" t="s">
        <v>94</v>
      </c>
      <c r="B316" s="2" t="s">
        <v>37</v>
      </c>
      <c r="C316" s="2"/>
      <c r="D316" s="2"/>
      <c r="E316" s="80" t="s">
        <v>94</v>
      </c>
      <c r="F316" s="2" t="s">
        <v>41</v>
      </c>
      <c r="G316" s="2"/>
      <c r="H316" s="2"/>
      <c r="I316" s="2"/>
      <c r="J316" s="2"/>
      <c r="K316" s="26"/>
      <c r="L316" s="80" t="s">
        <v>94</v>
      </c>
      <c r="M316" s="2" t="s">
        <v>66</v>
      </c>
      <c r="N316" s="2"/>
      <c r="O316" s="2"/>
    </row>
    <row r="317" spans="1:15" ht="14.25" x14ac:dyDescent="0.2">
      <c r="A317" s="2"/>
      <c r="B317" s="2"/>
      <c r="C317" s="2"/>
      <c r="D317" s="2"/>
      <c r="E317" s="2"/>
      <c r="F317" s="2"/>
      <c r="G317" s="2"/>
      <c r="H317" s="2"/>
      <c r="I317" s="2"/>
      <c r="J317" s="2"/>
      <c r="K317" s="26"/>
      <c r="L317" s="80" t="s">
        <v>94</v>
      </c>
      <c r="M317" s="2" t="s">
        <v>67</v>
      </c>
      <c r="N317" s="2"/>
      <c r="O317" s="2"/>
    </row>
    <row r="318" spans="1:15" ht="14.25" x14ac:dyDescent="0.2">
      <c r="A318" s="2"/>
      <c r="B318" s="2"/>
      <c r="C318" s="2"/>
      <c r="D318" s="2"/>
      <c r="E318" s="2"/>
      <c r="F318" s="2"/>
      <c r="G318" s="2"/>
      <c r="H318" s="2"/>
      <c r="I318" s="2"/>
      <c r="J318" s="2"/>
      <c r="K318" s="26"/>
      <c r="L318" s="2"/>
      <c r="M318" s="2"/>
      <c r="N318" s="2"/>
      <c r="O318" s="2"/>
    </row>
    <row r="319" spans="1:15" ht="14.25" x14ac:dyDescent="0.2">
      <c r="A319" s="24" t="s">
        <v>42</v>
      </c>
      <c r="B319" s="3"/>
      <c r="C319" s="3"/>
      <c r="D319" s="3"/>
      <c r="E319" s="3"/>
      <c r="F319" s="3"/>
      <c r="G319" s="3"/>
      <c r="H319" s="3"/>
      <c r="I319" s="3"/>
      <c r="J319" s="3"/>
      <c r="K319" s="25"/>
      <c r="L319" s="3"/>
      <c r="M319" s="3"/>
      <c r="N319" s="3"/>
      <c r="O319" s="2"/>
    </row>
    <row r="320" spans="1:15" ht="14.25" x14ac:dyDescent="0.2">
      <c r="A320" s="7"/>
      <c r="B320" s="3"/>
      <c r="C320" s="3"/>
      <c r="D320" s="3"/>
      <c r="E320" s="3"/>
      <c r="F320" s="3"/>
      <c r="G320" s="3"/>
      <c r="H320" s="3"/>
      <c r="I320" s="3"/>
      <c r="J320" s="3"/>
      <c r="K320" s="25"/>
      <c r="L320" s="3"/>
      <c r="M320" s="3"/>
      <c r="N320" s="3"/>
      <c r="O320" s="2"/>
    </row>
    <row r="321" spans="1:15" ht="14.25" x14ac:dyDescent="0.2">
      <c r="A321" s="80" t="s">
        <v>94</v>
      </c>
      <c r="B321" s="2" t="s">
        <v>43</v>
      </c>
      <c r="C321" s="2"/>
      <c r="D321" s="2"/>
      <c r="E321" s="80" t="s">
        <v>94</v>
      </c>
      <c r="F321" s="2" t="s">
        <v>47</v>
      </c>
      <c r="G321" s="2"/>
      <c r="H321" s="2"/>
      <c r="I321" s="80" t="s">
        <v>94</v>
      </c>
      <c r="J321" s="2" t="s">
        <v>55</v>
      </c>
      <c r="K321" s="26"/>
      <c r="L321" s="2"/>
      <c r="M321" s="2"/>
      <c r="N321" s="2"/>
      <c r="O321" s="2"/>
    </row>
    <row r="322" spans="1:15" ht="14.25" x14ac:dyDescent="0.2">
      <c r="A322" s="80" t="s">
        <v>94</v>
      </c>
      <c r="B322" s="2" t="s">
        <v>45</v>
      </c>
      <c r="C322" s="2"/>
      <c r="D322" s="2"/>
      <c r="E322" s="80" t="s">
        <v>94</v>
      </c>
      <c r="F322" s="2" t="s">
        <v>52</v>
      </c>
      <c r="G322" s="2"/>
      <c r="H322" s="2"/>
      <c r="I322" s="80" t="s">
        <v>94</v>
      </c>
      <c r="J322" s="2" t="s">
        <v>56</v>
      </c>
      <c r="K322" s="26"/>
      <c r="L322" s="2"/>
      <c r="M322" s="2"/>
      <c r="N322" s="2"/>
      <c r="O322" s="2"/>
    </row>
    <row r="323" spans="1:15" ht="14.25" x14ac:dyDescent="0.2">
      <c r="A323" s="80" t="s">
        <v>94</v>
      </c>
      <c r="B323" s="2" t="s">
        <v>46</v>
      </c>
      <c r="C323" s="2"/>
      <c r="D323" s="2"/>
      <c r="E323" s="80" t="s">
        <v>94</v>
      </c>
      <c r="F323" s="2" t="s">
        <v>53</v>
      </c>
      <c r="G323" s="2"/>
      <c r="H323" s="2"/>
      <c r="I323" s="80" t="s">
        <v>94</v>
      </c>
      <c r="J323" s="2" t="s">
        <v>57</v>
      </c>
      <c r="K323" s="26"/>
      <c r="L323" s="2"/>
      <c r="M323" s="2"/>
      <c r="N323" s="2"/>
      <c r="O323" s="2"/>
    </row>
    <row r="324" spans="1:15" ht="14.25" x14ac:dyDescent="0.2">
      <c r="A324" s="80" t="s">
        <v>94</v>
      </c>
      <c r="B324" s="2" t="s">
        <v>47</v>
      </c>
      <c r="C324" s="2"/>
      <c r="D324" s="2"/>
      <c r="E324" s="80" t="s">
        <v>94</v>
      </c>
      <c r="F324" s="2" t="s">
        <v>135</v>
      </c>
      <c r="G324" s="2"/>
      <c r="H324" s="2"/>
      <c r="I324" s="80" t="s">
        <v>94</v>
      </c>
      <c r="J324" s="2" t="s">
        <v>58</v>
      </c>
      <c r="K324" s="26"/>
      <c r="L324" s="2"/>
      <c r="M324" s="2"/>
      <c r="N324" s="2"/>
      <c r="O324" s="2"/>
    </row>
    <row r="325" spans="1:15" ht="14.25" x14ac:dyDescent="0.2">
      <c r="A325" s="80" t="s">
        <v>94</v>
      </c>
      <c r="B325" s="2" t="s">
        <v>48</v>
      </c>
      <c r="C325" s="2"/>
      <c r="D325" s="2"/>
      <c r="E325" s="80" t="s">
        <v>94</v>
      </c>
      <c r="F325" s="2" t="s">
        <v>54</v>
      </c>
      <c r="G325" s="2"/>
      <c r="H325" s="2"/>
      <c r="I325" s="2"/>
      <c r="J325" s="2"/>
      <c r="K325" s="26"/>
      <c r="L325" s="2"/>
      <c r="M325" s="2"/>
      <c r="N325" s="2"/>
      <c r="O325" s="2"/>
    </row>
    <row r="326" spans="1:15" ht="14.25" x14ac:dyDescent="0.2">
      <c r="A326" s="80" t="s">
        <v>94</v>
      </c>
      <c r="B326" s="2" t="s">
        <v>49</v>
      </c>
      <c r="C326" s="2"/>
      <c r="D326" s="2"/>
      <c r="E326" s="2"/>
      <c r="F326" s="2"/>
      <c r="G326" s="2"/>
      <c r="H326" s="2"/>
      <c r="I326" s="2"/>
      <c r="J326" s="2"/>
      <c r="K326" s="26"/>
      <c r="L326" s="2"/>
      <c r="M326" s="2"/>
      <c r="N326" s="2"/>
      <c r="O326" s="2"/>
    </row>
    <row r="327" spans="1:15" ht="14.25" x14ac:dyDescent="0.2">
      <c r="A327" s="80" t="s">
        <v>94</v>
      </c>
      <c r="B327" s="2" t="s">
        <v>50</v>
      </c>
      <c r="C327" s="2"/>
      <c r="D327" s="2"/>
      <c r="E327" s="2"/>
      <c r="F327" s="2"/>
      <c r="G327" s="2"/>
      <c r="H327" s="2"/>
      <c r="I327" s="2"/>
      <c r="J327" s="2"/>
      <c r="K327" s="26"/>
      <c r="L327" s="2"/>
      <c r="M327" s="2"/>
      <c r="N327" s="2"/>
      <c r="O327" s="2"/>
    </row>
    <row r="328" spans="1:15" ht="14.25" x14ac:dyDescent="0.2">
      <c r="A328" s="80" t="s">
        <v>94</v>
      </c>
      <c r="B328" s="2" t="s">
        <v>51</v>
      </c>
      <c r="C328" s="2"/>
      <c r="D328" s="2"/>
      <c r="E328" s="2"/>
      <c r="F328" s="2"/>
      <c r="G328" s="2"/>
      <c r="H328" s="2"/>
      <c r="I328" s="2"/>
      <c r="J328" s="2"/>
      <c r="K328" s="26"/>
      <c r="L328" s="2"/>
      <c r="M328" s="2"/>
      <c r="N328" s="2"/>
      <c r="O328" s="2"/>
    </row>
    <row r="329" spans="1:15" ht="14.25" x14ac:dyDescent="0.2">
      <c r="A329" s="80" t="s">
        <v>94</v>
      </c>
      <c r="B329" s="2" t="s">
        <v>59</v>
      </c>
      <c r="C329" s="613"/>
      <c r="D329" s="614"/>
      <c r="E329" s="614"/>
      <c r="F329" s="614"/>
      <c r="G329" s="615"/>
      <c r="H329" s="2"/>
      <c r="I329" s="2"/>
      <c r="J329" s="2"/>
      <c r="K329" s="26"/>
      <c r="L329" s="2"/>
      <c r="M329" s="2"/>
      <c r="N329" s="2"/>
      <c r="O329" s="2"/>
    </row>
    <row r="330" spans="1:15" ht="14.25" x14ac:dyDescent="0.2">
      <c r="A330" s="2"/>
      <c r="B330" s="2"/>
      <c r="C330" s="2"/>
      <c r="D330" s="2"/>
      <c r="E330" s="2"/>
      <c r="F330" s="2"/>
      <c r="G330" s="2"/>
      <c r="H330" s="2"/>
      <c r="I330" s="2"/>
      <c r="J330" s="2"/>
      <c r="K330" s="2"/>
      <c r="L330" s="2"/>
      <c r="M330" s="2"/>
      <c r="N330" s="2"/>
      <c r="O330" s="2"/>
    </row>
    <row r="331" spans="1:15" ht="14.25" x14ac:dyDescent="0.2">
      <c r="A331" s="2"/>
      <c r="B331" s="17" t="s">
        <v>60</v>
      </c>
      <c r="C331" s="80" t="s">
        <v>94</v>
      </c>
      <c r="D331" s="2" t="s">
        <v>61</v>
      </c>
      <c r="E331" s="2"/>
      <c r="F331" s="2"/>
      <c r="G331" s="2"/>
      <c r="H331" s="2"/>
      <c r="I331" s="2"/>
      <c r="J331" s="2"/>
      <c r="K331" s="2"/>
      <c r="L331" s="2"/>
      <c r="M331" s="2"/>
      <c r="N331" s="2"/>
      <c r="O331" s="2"/>
    </row>
    <row r="332" spans="1:15" ht="14.25" x14ac:dyDescent="0.2">
      <c r="A332" s="2"/>
      <c r="C332" s="2"/>
      <c r="D332" s="2"/>
      <c r="E332" s="2"/>
      <c r="F332" s="2"/>
      <c r="G332" s="2"/>
      <c r="H332" s="2"/>
      <c r="I332" s="2"/>
      <c r="J332" s="2"/>
      <c r="K332" s="2"/>
      <c r="L332" s="2"/>
      <c r="M332" s="2"/>
      <c r="N332" s="2"/>
      <c r="O332" s="2"/>
    </row>
    <row r="333" spans="1:15" ht="14.25" x14ac:dyDescent="0.2">
      <c r="A333" s="7" t="s">
        <v>68</v>
      </c>
      <c r="B333" s="2"/>
      <c r="C333" s="2"/>
      <c r="D333" s="2"/>
      <c r="E333" s="2"/>
      <c r="F333" s="613"/>
      <c r="G333" s="614"/>
      <c r="H333" s="615"/>
      <c r="I333" s="2"/>
      <c r="J333" s="2"/>
      <c r="K333" s="2"/>
      <c r="L333" s="2"/>
      <c r="M333" s="2"/>
      <c r="N333" s="2"/>
      <c r="O333" s="2"/>
    </row>
    <row r="334" spans="1:15" ht="14.25" x14ac:dyDescent="0.2">
      <c r="A334" s="2"/>
      <c r="B334" s="2"/>
      <c r="C334" s="2"/>
      <c r="D334" s="2"/>
      <c r="E334" s="2"/>
      <c r="F334" s="2"/>
      <c r="G334" s="2"/>
      <c r="H334" s="2"/>
      <c r="I334" s="2"/>
      <c r="J334" s="2"/>
      <c r="K334" s="2"/>
      <c r="L334" s="2"/>
      <c r="M334" s="2"/>
      <c r="N334" s="2"/>
      <c r="O334" s="2"/>
    </row>
    <row r="335" spans="1:15" ht="14.25" x14ac:dyDescent="0.2">
      <c r="A335" s="47"/>
      <c r="B335" s="47"/>
      <c r="C335" s="47"/>
      <c r="D335" s="47"/>
      <c r="E335" s="47"/>
      <c r="F335" s="47"/>
      <c r="G335" s="47"/>
      <c r="H335" s="47"/>
      <c r="I335" s="47"/>
      <c r="J335" s="47"/>
      <c r="K335" s="47"/>
      <c r="L335" s="47"/>
      <c r="M335" s="47"/>
      <c r="N335" s="47"/>
      <c r="O335" s="2"/>
    </row>
    <row r="336" spans="1:15" ht="14.25" x14ac:dyDescent="0.2">
      <c r="A336" s="18"/>
      <c r="B336" s="18"/>
      <c r="C336" s="18"/>
      <c r="D336" s="18"/>
      <c r="E336" s="18"/>
      <c r="F336" s="18"/>
      <c r="G336" s="18"/>
      <c r="H336" s="18"/>
      <c r="I336" s="18"/>
      <c r="J336" s="18"/>
      <c r="K336" s="18"/>
      <c r="L336" s="18"/>
      <c r="M336" s="18"/>
      <c r="N336" s="18"/>
      <c r="O336" s="2"/>
    </row>
    <row r="337" spans="1:15" ht="14.25" x14ac:dyDescent="0.2">
      <c r="A337" s="53" t="s">
        <v>295</v>
      </c>
      <c r="B337" s="54"/>
      <c r="C337" s="54"/>
      <c r="D337" s="54"/>
      <c r="E337" s="54"/>
      <c r="F337" s="54"/>
      <c r="G337" s="54"/>
      <c r="H337" s="54"/>
      <c r="I337" s="54"/>
      <c r="J337" s="54"/>
      <c r="K337" s="54"/>
      <c r="L337" s="54"/>
      <c r="M337" s="54"/>
      <c r="N337" s="54"/>
      <c r="O337" s="2"/>
    </row>
    <row r="338" spans="1:15" ht="14.25" x14ac:dyDescent="0.2">
      <c r="A338" s="53"/>
      <c r="B338" s="54"/>
      <c r="C338" s="54"/>
      <c r="D338" s="54"/>
      <c r="E338" s="54"/>
      <c r="F338" s="54"/>
      <c r="G338" s="54"/>
      <c r="H338" s="54"/>
      <c r="I338" s="54"/>
      <c r="J338" s="54"/>
      <c r="K338" s="54"/>
      <c r="L338" s="54"/>
      <c r="M338" s="54"/>
      <c r="N338" s="54"/>
      <c r="O338" s="2"/>
    </row>
    <row r="339" spans="1:15" ht="14.25" x14ac:dyDescent="0.2">
      <c r="A339" s="53"/>
      <c r="B339" s="55"/>
      <c r="C339" s="56"/>
      <c r="D339" s="56"/>
      <c r="E339" s="56"/>
      <c r="F339" s="56"/>
      <c r="G339" s="56"/>
      <c r="H339" s="56"/>
      <c r="I339" s="56"/>
      <c r="J339" s="57"/>
      <c r="K339" s="54"/>
      <c r="L339" s="54"/>
      <c r="M339" s="54"/>
      <c r="N339" s="54"/>
      <c r="O339" s="2"/>
    </row>
    <row r="340" spans="1:15" ht="14.25" x14ac:dyDescent="0.2">
      <c r="A340" s="54"/>
      <c r="B340" s="54"/>
      <c r="C340" s="54"/>
      <c r="D340" s="54"/>
      <c r="E340" s="54"/>
      <c r="F340" s="54"/>
      <c r="G340" s="54"/>
      <c r="H340" s="54"/>
      <c r="I340" s="54"/>
      <c r="J340" s="54"/>
      <c r="K340" s="54"/>
      <c r="L340" s="54"/>
      <c r="M340" s="54"/>
      <c r="N340" s="54"/>
      <c r="O340" s="2"/>
    </row>
    <row r="341" spans="1:15" ht="14.25" x14ac:dyDescent="0.2">
      <c r="A341" s="54" t="s">
        <v>296</v>
      </c>
      <c r="B341" s="54"/>
      <c r="C341" s="54"/>
      <c r="D341" s="54"/>
      <c r="E341" s="54"/>
      <c r="F341" s="54"/>
      <c r="G341" s="54"/>
      <c r="H341" s="54"/>
      <c r="I341" s="54"/>
      <c r="J341" s="54"/>
      <c r="K341" s="54"/>
      <c r="L341" s="54"/>
      <c r="M341" s="54"/>
      <c r="N341" s="54"/>
      <c r="O341" s="2"/>
    </row>
    <row r="342" spans="1:15" ht="14.25" x14ac:dyDescent="0.2">
      <c r="A342" s="54"/>
      <c r="B342" s="54"/>
      <c r="C342" s="54"/>
      <c r="D342" s="54"/>
      <c r="E342" s="54"/>
      <c r="F342" s="54"/>
      <c r="G342" s="54"/>
      <c r="H342" s="54"/>
      <c r="I342" s="54"/>
      <c r="J342" s="54"/>
      <c r="K342" s="54"/>
      <c r="L342" s="54"/>
      <c r="M342" s="54"/>
      <c r="N342" s="54"/>
      <c r="O342" s="2"/>
    </row>
    <row r="343" spans="1:15" ht="15" x14ac:dyDescent="0.2">
      <c r="A343" s="49"/>
      <c r="B343" s="641" t="s">
        <v>297</v>
      </c>
      <c r="C343" s="642"/>
      <c r="D343" s="647" t="s">
        <v>298</v>
      </c>
      <c r="E343" s="648"/>
      <c r="F343" s="648"/>
      <c r="G343" s="649" t="s">
        <v>300</v>
      </c>
      <c r="H343" s="650"/>
      <c r="I343" s="649" t="s">
        <v>301</v>
      </c>
      <c r="J343" s="651"/>
      <c r="K343" s="650"/>
      <c r="L343" s="58"/>
      <c r="M343" s="54"/>
      <c r="N343" s="54"/>
      <c r="O343" s="2"/>
    </row>
    <row r="344" spans="1:15" ht="14.25" x14ac:dyDescent="0.2">
      <c r="A344" s="49"/>
      <c r="B344" s="643"/>
      <c r="C344" s="644"/>
      <c r="D344" s="652"/>
      <c r="E344" s="653"/>
      <c r="F344" s="653"/>
      <c r="G344" s="84"/>
      <c r="H344" s="84"/>
      <c r="I344" s="84"/>
      <c r="J344" s="59"/>
      <c r="K344" s="59"/>
      <c r="L344" s="60"/>
      <c r="M344" s="54"/>
      <c r="N344" s="54"/>
      <c r="O344" s="2"/>
    </row>
    <row r="345" spans="1:15" ht="14.25" x14ac:dyDescent="0.2">
      <c r="A345" s="49"/>
      <c r="B345" s="643"/>
      <c r="C345" s="644"/>
      <c r="D345" s="652"/>
      <c r="E345" s="653"/>
      <c r="F345" s="653"/>
      <c r="G345" s="84"/>
      <c r="H345" s="84"/>
      <c r="I345" s="84"/>
      <c r="J345" s="59"/>
      <c r="K345" s="59"/>
      <c r="L345" s="60"/>
      <c r="M345" s="54"/>
      <c r="N345" s="54"/>
      <c r="O345" s="2"/>
    </row>
    <row r="346" spans="1:15" ht="14.25" x14ac:dyDescent="0.2">
      <c r="A346" s="49"/>
      <c r="B346" s="643"/>
      <c r="C346" s="644"/>
      <c r="D346" s="652"/>
      <c r="E346" s="653"/>
      <c r="F346" s="653"/>
      <c r="G346" s="84"/>
      <c r="H346" s="84"/>
      <c r="I346" s="84"/>
      <c r="J346" s="59"/>
      <c r="K346" s="59"/>
      <c r="L346" s="60"/>
      <c r="M346" s="54"/>
      <c r="N346" s="54"/>
      <c r="O346" s="2"/>
    </row>
    <row r="347" spans="1:15" ht="14.25" x14ac:dyDescent="0.2">
      <c r="A347" s="61"/>
      <c r="B347" s="643"/>
      <c r="C347" s="644"/>
      <c r="D347" s="652"/>
      <c r="E347" s="653"/>
      <c r="F347" s="653"/>
      <c r="G347" s="84"/>
      <c r="H347" s="84"/>
      <c r="I347" s="84"/>
      <c r="J347" s="59"/>
      <c r="K347" s="59"/>
      <c r="L347" s="60"/>
      <c r="M347" s="62"/>
      <c r="N347" s="62"/>
      <c r="O347" s="2"/>
    </row>
    <row r="348" spans="1:15" ht="14.25" x14ac:dyDescent="0.2">
      <c r="A348" s="49"/>
      <c r="B348" s="645"/>
      <c r="C348" s="646"/>
      <c r="D348" s="652"/>
      <c r="E348" s="653"/>
      <c r="F348" s="653"/>
      <c r="G348" s="84"/>
      <c r="H348" s="84"/>
      <c r="I348" s="84"/>
      <c r="J348" s="59"/>
      <c r="K348" s="59"/>
      <c r="L348" s="60"/>
      <c r="M348" s="54"/>
      <c r="N348" s="54"/>
      <c r="O348" s="2"/>
    </row>
    <row r="349" spans="1:15" ht="15" x14ac:dyDescent="0.2">
      <c r="A349" s="49"/>
      <c r="B349" s="63"/>
      <c r="C349" s="63"/>
      <c r="D349" s="64"/>
      <c r="E349" s="64"/>
      <c r="F349" s="64"/>
      <c r="G349" s="64"/>
      <c r="H349" s="64"/>
      <c r="I349" s="64"/>
      <c r="J349" s="65"/>
      <c r="K349" s="65"/>
      <c r="L349" s="65"/>
      <c r="M349" s="54"/>
      <c r="N349" s="54"/>
      <c r="O349" s="2"/>
    </row>
    <row r="350" spans="1:15" ht="15" x14ac:dyDescent="0.2">
      <c r="A350" s="49" t="s">
        <v>299</v>
      </c>
      <c r="B350" s="63"/>
      <c r="C350" s="63"/>
      <c r="D350" s="64"/>
      <c r="E350" s="64"/>
      <c r="F350" s="64"/>
      <c r="G350" s="64"/>
      <c r="H350" s="64"/>
      <c r="I350" s="64"/>
      <c r="J350" s="65"/>
      <c r="K350" s="65"/>
      <c r="L350" s="65"/>
      <c r="M350" s="54"/>
      <c r="N350" s="54"/>
      <c r="O350" s="2"/>
    </row>
    <row r="351" spans="1:15" ht="14.25" x14ac:dyDescent="0.2">
      <c r="A351" s="2"/>
      <c r="B351" s="2"/>
      <c r="C351" s="2"/>
      <c r="D351" s="2"/>
      <c r="E351" s="2"/>
      <c r="F351" s="2"/>
      <c r="G351" s="2"/>
      <c r="H351" s="2"/>
      <c r="I351" s="2"/>
      <c r="J351" s="2"/>
      <c r="K351" s="2"/>
      <c r="L351" s="2"/>
      <c r="M351" s="2"/>
      <c r="N351" s="2"/>
      <c r="O351" s="2"/>
    </row>
    <row r="352" spans="1:15" ht="14.25" x14ac:dyDescent="0.2">
      <c r="A352" s="2"/>
      <c r="B352" s="2"/>
      <c r="C352" s="2"/>
      <c r="D352" s="2"/>
      <c r="E352" s="2"/>
      <c r="F352" s="2"/>
      <c r="G352" s="2"/>
      <c r="H352" s="2"/>
      <c r="I352" s="2"/>
      <c r="J352" s="2"/>
      <c r="K352" s="2"/>
      <c r="L352" s="2"/>
      <c r="M352" s="2"/>
      <c r="N352" s="2"/>
      <c r="O352" s="2"/>
    </row>
    <row r="353" spans="1:15" ht="15.95" customHeight="1" x14ac:dyDescent="0.25">
      <c r="A353" s="6" t="s">
        <v>164</v>
      </c>
      <c r="B353" s="4"/>
      <c r="C353" s="4"/>
      <c r="D353" s="4"/>
      <c r="E353" s="4"/>
      <c r="F353" s="4"/>
      <c r="G353" s="4"/>
      <c r="H353" s="4"/>
      <c r="I353" s="4"/>
      <c r="J353" s="4"/>
      <c r="K353" s="4"/>
      <c r="L353" s="4"/>
      <c r="M353" s="4"/>
      <c r="N353" s="4"/>
      <c r="O353" s="2"/>
    </row>
    <row r="354" spans="1:15" ht="14.25" x14ac:dyDescent="0.2">
      <c r="A354" s="2"/>
      <c r="B354" s="2"/>
      <c r="C354" s="2"/>
      <c r="D354" s="2"/>
      <c r="E354" s="2"/>
      <c r="F354" s="2"/>
      <c r="G354" s="2"/>
      <c r="H354" s="2"/>
      <c r="I354" s="2"/>
      <c r="J354" s="2"/>
      <c r="K354" s="2"/>
      <c r="L354" s="2"/>
      <c r="M354" s="2"/>
      <c r="N354" s="2"/>
      <c r="O354" s="2"/>
    </row>
    <row r="355" spans="1:15" s="28" customFormat="1" ht="60" x14ac:dyDescent="0.25">
      <c r="A355" s="81" t="s">
        <v>69</v>
      </c>
      <c r="B355" s="81" t="s">
        <v>70</v>
      </c>
      <c r="C355" s="81" t="s">
        <v>71</v>
      </c>
      <c r="D355" s="81" t="s">
        <v>72</v>
      </c>
      <c r="E355" s="81" t="s">
        <v>73</v>
      </c>
      <c r="F355" s="81" t="s">
        <v>165</v>
      </c>
      <c r="G355" s="81" t="s">
        <v>74</v>
      </c>
      <c r="H355" s="27"/>
      <c r="I355" s="27"/>
      <c r="J355" s="27"/>
      <c r="K355" s="27"/>
      <c r="L355" s="27"/>
      <c r="M355" s="27"/>
      <c r="N355" s="27"/>
      <c r="O355" s="27"/>
    </row>
    <row r="356" spans="1:15" ht="24.95" customHeight="1" x14ac:dyDescent="0.2">
      <c r="A356" s="29"/>
      <c r="B356" s="29"/>
      <c r="C356" s="29"/>
      <c r="D356" s="29"/>
      <c r="E356" s="29" t="s">
        <v>94</v>
      </c>
      <c r="F356" s="29"/>
      <c r="G356" s="29"/>
      <c r="H356" s="2"/>
      <c r="I356" s="2"/>
      <c r="J356" s="2"/>
      <c r="K356" s="2"/>
      <c r="L356" s="2"/>
      <c r="M356" s="2"/>
      <c r="N356" s="2"/>
      <c r="O356" s="2"/>
    </row>
    <row r="357" spans="1:15" ht="24.95" customHeight="1" x14ac:dyDescent="0.2">
      <c r="A357" s="29"/>
      <c r="B357" s="29"/>
      <c r="C357" s="29"/>
      <c r="D357" s="29"/>
      <c r="E357" s="29" t="s">
        <v>94</v>
      </c>
      <c r="F357" s="29"/>
      <c r="G357" s="29"/>
      <c r="H357" s="2"/>
      <c r="I357" s="2"/>
      <c r="J357" s="2"/>
      <c r="K357" s="2"/>
      <c r="L357" s="2"/>
      <c r="M357" s="2"/>
      <c r="N357" s="2"/>
      <c r="O357" s="2"/>
    </row>
    <row r="358" spans="1:15" ht="24.95" customHeight="1" x14ac:dyDescent="0.2">
      <c r="A358" s="29"/>
      <c r="B358" s="29"/>
      <c r="C358" s="29"/>
      <c r="D358" s="29"/>
      <c r="E358" s="29" t="s">
        <v>94</v>
      </c>
      <c r="F358" s="29"/>
      <c r="G358" s="29"/>
      <c r="H358" s="2"/>
      <c r="I358" s="2"/>
      <c r="J358" s="2"/>
      <c r="K358" s="2"/>
      <c r="L358" s="2"/>
      <c r="M358" s="2"/>
      <c r="N358" s="2"/>
      <c r="O358" s="2"/>
    </row>
    <row r="359" spans="1:15" ht="24.95" customHeight="1" x14ac:dyDescent="0.2">
      <c r="A359" s="29"/>
      <c r="B359" s="29"/>
      <c r="C359" s="29"/>
      <c r="D359" s="29"/>
      <c r="E359" s="29" t="s">
        <v>94</v>
      </c>
      <c r="F359" s="29"/>
      <c r="G359" s="29"/>
      <c r="H359" s="2"/>
      <c r="I359" s="2"/>
      <c r="J359" s="2"/>
      <c r="K359" s="2"/>
      <c r="L359" s="2"/>
      <c r="M359" s="2"/>
      <c r="N359" s="2"/>
      <c r="O359" s="2"/>
    </row>
    <row r="360" spans="1:15" ht="24.95" customHeight="1" x14ac:dyDescent="0.2">
      <c r="A360" s="29"/>
      <c r="B360" s="29"/>
      <c r="C360" s="29"/>
      <c r="D360" s="29"/>
      <c r="E360" s="29" t="s">
        <v>94</v>
      </c>
      <c r="F360" s="29"/>
      <c r="G360" s="29"/>
      <c r="H360" s="2"/>
      <c r="I360" s="2"/>
      <c r="J360" s="2"/>
      <c r="K360" s="2"/>
      <c r="L360" s="2"/>
      <c r="M360" s="2"/>
      <c r="N360" s="2"/>
      <c r="O360" s="2"/>
    </row>
    <row r="361" spans="1:15" ht="24.95" customHeight="1" x14ac:dyDescent="0.2">
      <c r="A361" s="29"/>
      <c r="B361" s="29"/>
      <c r="C361" s="29"/>
      <c r="D361" s="29"/>
      <c r="E361" s="29" t="s">
        <v>94</v>
      </c>
      <c r="F361" s="29"/>
      <c r="G361" s="29"/>
      <c r="H361" s="2"/>
      <c r="I361" s="2"/>
      <c r="J361" s="2"/>
      <c r="K361" s="2"/>
      <c r="L361" s="2"/>
      <c r="M361" s="2"/>
      <c r="N361" s="2"/>
      <c r="O361" s="2"/>
    </row>
    <row r="362" spans="1:15" ht="24.95" customHeight="1" x14ac:dyDescent="0.2">
      <c r="A362" s="30"/>
      <c r="B362" s="30"/>
      <c r="C362" s="30"/>
      <c r="D362" s="30"/>
      <c r="E362" s="30"/>
      <c r="F362" s="30"/>
      <c r="G362" s="30"/>
      <c r="H362" s="2"/>
      <c r="I362" s="2"/>
      <c r="J362" s="2"/>
      <c r="K362" s="2"/>
      <c r="L362" s="2"/>
      <c r="M362" s="2"/>
      <c r="N362" s="2"/>
      <c r="O362" s="2"/>
    </row>
    <row r="363" spans="1:15" ht="9.9499999999999993" customHeight="1" x14ac:dyDescent="0.2">
      <c r="A363" s="2"/>
      <c r="B363" s="2"/>
      <c r="C363" s="2"/>
      <c r="D363" s="2"/>
      <c r="E363" s="2"/>
      <c r="F363" s="2"/>
      <c r="G363" s="2"/>
      <c r="H363" s="2"/>
      <c r="I363" s="2"/>
      <c r="J363" s="2"/>
      <c r="K363" s="2"/>
      <c r="L363" s="2"/>
      <c r="M363" s="2"/>
      <c r="N363" s="2"/>
      <c r="O363" s="2"/>
    </row>
    <row r="364" spans="1:15" ht="14.25" x14ac:dyDescent="0.2">
      <c r="A364" s="8" t="s">
        <v>166</v>
      </c>
      <c r="B364" s="2"/>
      <c r="C364" s="2"/>
      <c r="D364" s="2"/>
      <c r="E364" s="2"/>
      <c r="F364" s="2"/>
      <c r="G364" s="2"/>
      <c r="H364" s="2"/>
      <c r="I364" s="2"/>
      <c r="J364" s="2"/>
      <c r="K364" s="2"/>
      <c r="L364" s="2"/>
      <c r="M364" s="2"/>
      <c r="N364" s="2"/>
      <c r="O364" s="2"/>
    </row>
    <row r="365" spans="1:15" ht="9.9499999999999993" customHeight="1" x14ac:dyDescent="0.2">
      <c r="A365" s="2"/>
      <c r="B365" s="2"/>
      <c r="C365" s="2"/>
      <c r="D365" s="2"/>
      <c r="E365" s="2"/>
      <c r="F365" s="2"/>
      <c r="G365" s="2"/>
      <c r="H365" s="2"/>
      <c r="I365" s="2"/>
      <c r="J365" s="2"/>
      <c r="K365" s="2"/>
      <c r="L365" s="2"/>
      <c r="M365" s="2"/>
      <c r="N365" s="2"/>
      <c r="O365" s="2"/>
    </row>
    <row r="366" spans="1:15" ht="20.100000000000001" customHeight="1" x14ac:dyDescent="0.2">
      <c r="A366" s="7" t="s">
        <v>75</v>
      </c>
      <c r="B366" s="2"/>
      <c r="C366" s="2"/>
      <c r="D366" s="658"/>
      <c r="E366" s="659"/>
      <c r="F366" s="659"/>
      <c r="G366" s="659"/>
      <c r="H366" s="659"/>
      <c r="I366" s="659"/>
      <c r="J366" s="659"/>
      <c r="K366" s="659"/>
      <c r="L366" s="659"/>
      <c r="M366" s="660"/>
      <c r="N366" s="2"/>
      <c r="O366" s="2"/>
    </row>
    <row r="367" spans="1:15" ht="9.9499999999999993" customHeight="1" x14ac:dyDescent="0.2">
      <c r="A367" s="2"/>
      <c r="B367" s="2"/>
      <c r="C367" s="2"/>
      <c r="D367" s="2"/>
      <c r="E367" s="2"/>
      <c r="F367" s="2"/>
      <c r="G367" s="2"/>
      <c r="H367" s="2"/>
      <c r="I367" s="2"/>
      <c r="J367" s="2"/>
      <c r="K367" s="2"/>
      <c r="L367" s="2"/>
      <c r="M367" s="2"/>
      <c r="N367" s="2"/>
      <c r="O367" s="2"/>
    </row>
    <row r="368" spans="1:15" ht="20.100000000000001" customHeight="1" x14ac:dyDescent="0.2">
      <c r="A368" s="3" t="s">
        <v>76</v>
      </c>
      <c r="B368" s="2"/>
      <c r="C368" s="2"/>
      <c r="D368" s="658"/>
      <c r="E368" s="659"/>
      <c r="F368" s="659"/>
      <c r="G368" s="659"/>
      <c r="H368" s="659"/>
      <c r="I368" s="659"/>
      <c r="J368" s="659"/>
      <c r="K368" s="659"/>
      <c r="L368" s="659"/>
      <c r="M368" s="660"/>
      <c r="N368" s="2"/>
      <c r="O368" s="2"/>
    </row>
    <row r="369" spans="1:15" ht="14.25" x14ac:dyDescent="0.2">
      <c r="A369" s="2"/>
      <c r="B369" s="2"/>
      <c r="C369" s="2"/>
      <c r="D369" s="2"/>
      <c r="E369" s="2"/>
      <c r="F369" s="2"/>
      <c r="G369" s="2"/>
      <c r="H369" s="2"/>
      <c r="I369" s="2"/>
      <c r="J369" s="2"/>
      <c r="K369" s="2"/>
      <c r="L369" s="2"/>
      <c r="M369" s="2"/>
      <c r="N369" s="2"/>
      <c r="O369" s="2"/>
    </row>
    <row r="370" spans="1:15" ht="20.100000000000001" customHeight="1" x14ac:dyDescent="0.2">
      <c r="A370" s="3" t="s">
        <v>77</v>
      </c>
      <c r="B370" s="2"/>
      <c r="C370" s="2"/>
      <c r="D370" s="661"/>
      <c r="E370" s="662"/>
      <c r="F370" s="662"/>
      <c r="G370" s="662"/>
      <c r="H370" s="662"/>
      <c r="I370" s="662"/>
      <c r="J370" s="662"/>
      <c r="K370" s="662"/>
      <c r="L370" s="662"/>
      <c r="M370" s="663"/>
      <c r="N370" s="2"/>
      <c r="O370" s="2"/>
    </row>
    <row r="371" spans="1:15" ht="20.100000000000001" customHeight="1" x14ac:dyDescent="0.2">
      <c r="A371" s="3"/>
      <c r="B371" s="2"/>
      <c r="C371" s="2"/>
      <c r="D371" s="664"/>
      <c r="E371" s="665"/>
      <c r="F371" s="665"/>
      <c r="G371" s="665"/>
      <c r="H371" s="665"/>
      <c r="I371" s="665"/>
      <c r="J371" s="665"/>
      <c r="K371" s="665"/>
      <c r="L371" s="665"/>
      <c r="M371" s="666"/>
      <c r="N371" s="2"/>
      <c r="O371" s="2"/>
    </row>
    <row r="372" spans="1:15" ht="20.100000000000001" customHeight="1" x14ac:dyDescent="0.2">
      <c r="A372" s="3"/>
      <c r="B372" s="2"/>
      <c r="C372" s="2"/>
      <c r="D372" s="664"/>
      <c r="E372" s="665"/>
      <c r="F372" s="665"/>
      <c r="G372" s="665"/>
      <c r="H372" s="665"/>
      <c r="I372" s="665"/>
      <c r="J372" s="665"/>
      <c r="K372" s="665"/>
      <c r="L372" s="665"/>
      <c r="M372" s="666"/>
      <c r="N372" s="2"/>
      <c r="O372" s="2"/>
    </row>
    <row r="373" spans="1:15" ht="20.100000000000001" customHeight="1" x14ac:dyDescent="0.2">
      <c r="A373" s="3"/>
      <c r="B373" s="2"/>
      <c r="C373" s="2"/>
      <c r="D373" s="664"/>
      <c r="E373" s="665"/>
      <c r="F373" s="665"/>
      <c r="G373" s="665"/>
      <c r="H373" s="665"/>
      <c r="I373" s="665"/>
      <c r="J373" s="665"/>
      <c r="K373" s="665"/>
      <c r="L373" s="665"/>
      <c r="M373" s="666"/>
      <c r="N373" s="2"/>
      <c r="O373" s="2"/>
    </row>
    <row r="374" spans="1:15" ht="20.100000000000001" customHeight="1" x14ac:dyDescent="0.2">
      <c r="A374" s="3"/>
      <c r="B374" s="2"/>
      <c r="C374" s="2"/>
      <c r="D374" s="664"/>
      <c r="E374" s="665"/>
      <c r="F374" s="665"/>
      <c r="G374" s="665"/>
      <c r="H374" s="665"/>
      <c r="I374" s="665"/>
      <c r="J374" s="665"/>
      <c r="K374" s="665"/>
      <c r="L374" s="665"/>
      <c r="M374" s="666"/>
      <c r="N374" s="2"/>
      <c r="O374" s="2"/>
    </row>
    <row r="375" spans="1:15" ht="20.100000000000001" customHeight="1" x14ac:dyDescent="0.2">
      <c r="A375" s="3"/>
      <c r="B375" s="2"/>
      <c r="C375" s="2"/>
      <c r="D375" s="667"/>
      <c r="E375" s="668"/>
      <c r="F375" s="668"/>
      <c r="G375" s="668"/>
      <c r="H375" s="668"/>
      <c r="I375" s="668"/>
      <c r="J375" s="668"/>
      <c r="K375" s="668"/>
      <c r="L375" s="668"/>
      <c r="M375" s="669"/>
      <c r="N375" s="2"/>
      <c r="O375" s="2"/>
    </row>
    <row r="376" spans="1:15" ht="9.9499999999999993" customHeight="1" x14ac:dyDescent="0.2">
      <c r="A376" s="3"/>
      <c r="B376" s="2"/>
      <c r="C376" s="2"/>
      <c r="D376" s="31"/>
      <c r="E376" s="31"/>
      <c r="F376" s="31"/>
      <c r="G376" s="31"/>
      <c r="H376" s="31"/>
      <c r="I376" s="31"/>
      <c r="J376" s="31"/>
      <c r="K376" s="31"/>
      <c r="L376" s="31"/>
      <c r="M376" s="31"/>
      <c r="N376" s="2"/>
      <c r="O376" s="2"/>
    </row>
    <row r="377" spans="1:15" ht="15.95" customHeight="1" x14ac:dyDescent="0.25">
      <c r="A377" s="6" t="s">
        <v>168</v>
      </c>
      <c r="B377" s="4"/>
      <c r="C377" s="4"/>
      <c r="D377" s="4"/>
      <c r="E377" s="4"/>
      <c r="F377" s="4"/>
      <c r="G377" s="4"/>
      <c r="H377" s="4"/>
      <c r="I377" s="4"/>
      <c r="J377" s="4"/>
      <c r="K377" s="4"/>
      <c r="L377" s="4"/>
      <c r="M377" s="4"/>
      <c r="N377" s="4"/>
      <c r="O377" s="2"/>
    </row>
    <row r="378" spans="1:15" ht="9.9499999999999993" customHeight="1" x14ac:dyDescent="0.2">
      <c r="A378" s="2"/>
      <c r="B378" s="2"/>
      <c r="C378" s="2"/>
      <c r="D378" s="2"/>
      <c r="E378" s="2"/>
      <c r="F378" s="2"/>
      <c r="G378" s="2"/>
      <c r="H378" s="2"/>
      <c r="I378" s="2"/>
      <c r="J378" s="2"/>
      <c r="K378" s="2"/>
      <c r="L378" s="2"/>
      <c r="M378" s="2"/>
      <c r="N378" s="2"/>
      <c r="O378" s="2"/>
    </row>
    <row r="379" spans="1:15" s="32" customFormat="1" ht="20.100000000000001" customHeight="1" x14ac:dyDescent="0.25">
      <c r="A379" s="32" t="s">
        <v>78</v>
      </c>
    </row>
    <row r="380" spans="1:15" ht="14.25" x14ac:dyDescent="0.2">
      <c r="A380" s="2"/>
      <c r="B380" s="2"/>
      <c r="C380" s="2"/>
      <c r="D380" s="2"/>
      <c r="E380" s="2"/>
      <c r="F380" s="2"/>
      <c r="G380" s="2"/>
      <c r="H380" s="2"/>
      <c r="I380" s="2"/>
      <c r="J380" s="2"/>
      <c r="K380" s="2"/>
      <c r="L380" s="2"/>
      <c r="M380" s="2"/>
      <c r="N380" s="2"/>
      <c r="O380" s="2"/>
    </row>
    <row r="381" spans="1:15" s="28" customFormat="1" ht="43.5" customHeight="1" x14ac:dyDescent="0.25">
      <c r="A381" s="670" t="s">
        <v>79</v>
      </c>
      <c r="B381" s="671"/>
      <c r="C381" s="670" t="s">
        <v>80</v>
      </c>
      <c r="D381" s="670"/>
      <c r="E381" s="670" t="s">
        <v>81</v>
      </c>
      <c r="F381" s="670"/>
      <c r="G381" s="670" t="s">
        <v>167</v>
      </c>
      <c r="H381" s="670"/>
      <c r="I381" s="27"/>
      <c r="J381" s="27"/>
      <c r="K381" s="27"/>
      <c r="L381" s="27"/>
      <c r="M381" s="27"/>
      <c r="N381" s="27"/>
      <c r="O381" s="27"/>
    </row>
    <row r="382" spans="1:15" s="28" customFormat="1" ht="24.95" customHeight="1" x14ac:dyDescent="0.25">
      <c r="A382" s="657"/>
      <c r="B382" s="657"/>
      <c r="C382" s="657"/>
      <c r="D382" s="657"/>
      <c r="E382" s="657"/>
      <c r="F382" s="657"/>
      <c r="G382" s="657"/>
      <c r="H382" s="657"/>
      <c r="I382" s="27"/>
      <c r="J382" s="27"/>
      <c r="K382" s="27"/>
      <c r="L382" s="27"/>
      <c r="M382" s="27"/>
      <c r="N382" s="27"/>
      <c r="O382" s="27"/>
    </row>
    <row r="383" spans="1:15" s="28" customFormat="1" ht="24.95" customHeight="1" x14ac:dyDescent="0.25">
      <c r="A383" s="657"/>
      <c r="B383" s="657"/>
      <c r="C383" s="657"/>
      <c r="D383" s="657"/>
      <c r="E383" s="657"/>
      <c r="F383" s="657"/>
      <c r="G383" s="657"/>
      <c r="H383" s="657"/>
      <c r="I383" s="27"/>
      <c r="J383" s="27"/>
      <c r="K383" s="27"/>
      <c r="L383" s="27"/>
      <c r="M383" s="27"/>
      <c r="N383" s="27"/>
      <c r="O383" s="27"/>
    </row>
    <row r="384" spans="1:15" s="28" customFormat="1" ht="24.95" customHeight="1" x14ac:dyDescent="0.25">
      <c r="A384" s="657"/>
      <c r="B384" s="657"/>
      <c r="C384" s="657"/>
      <c r="D384" s="657"/>
      <c r="E384" s="657"/>
      <c r="F384" s="657"/>
      <c r="G384" s="657"/>
      <c r="H384" s="657"/>
      <c r="I384" s="27"/>
      <c r="J384" s="27"/>
      <c r="K384" s="27"/>
      <c r="L384" s="27"/>
      <c r="M384" s="27"/>
      <c r="N384" s="27"/>
      <c r="O384" s="27"/>
    </row>
    <row r="385" spans="1:15" s="28" customFormat="1" ht="24.95" customHeight="1" x14ac:dyDescent="0.25">
      <c r="A385" s="657"/>
      <c r="B385" s="657"/>
      <c r="C385" s="657"/>
      <c r="D385" s="657"/>
      <c r="E385" s="657"/>
      <c r="F385" s="657"/>
      <c r="G385" s="657"/>
      <c r="H385" s="657"/>
      <c r="I385" s="27"/>
      <c r="J385" s="27"/>
      <c r="K385" s="27"/>
      <c r="L385" s="27"/>
      <c r="M385" s="27"/>
      <c r="N385" s="27"/>
      <c r="O385" s="27"/>
    </row>
    <row r="386" spans="1:15" s="28" customFormat="1" ht="24.95" customHeight="1" x14ac:dyDescent="0.25">
      <c r="A386" s="657"/>
      <c r="B386" s="657"/>
      <c r="C386" s="657"/>
      <c r="D386" s="657"/>
      <c r="E386" s="657"/>
      <c r="F386" s="657"/>
      <c r="G386" s="657"/>
      <c r="H386" s="657"/>
      <c r="I386" s="27"/>
      <c r="J386" s="27"/>
      <c r="K386" s="27"/>
      <c r="L386" s="27"/>
      <c r="M386" s="27"/>
      <c r="N386" s="27"/>
      <c r="O386" s="27"/>
    </row>
    <row r="387" spans="1:15" s="28" customFormat="1" ht="24.95" customHeight="1" x14ac:dyDescent="0.25">
      <c r="A387" s="657"/>
      <c r="B387" s="657"/>
      <c r="C387" s="657"/>
      <c r="D387" s="657"/>
      <c r="E387" s="657"/>
      <c r="F387" s="657"/>
      <c r="G387" s="657"/>
      <c r="H387" s="657"/>
      <c r="I387" s="27"/>
      <c r="J387" s="27"/>
      <c r="K387" s="27"/>
      <c r="L387" s="27"/>
      <c r="M387" s="27"/>
      <c r="N387" s="27"/>
      <c r="O387" s="27"/>
    </row>
    <row r="388" spans="1:15" ht="9.9499999999999993" customHeight="1" x14ac:dyDescent="0.2">
      <c r="A388" s="2"/>
      <c r="B388" s="2"/>
      <c r="C388" s="2"/>
      <c r="D388" s="2"/>
      <c r="E388" s="2"/>
      <c r="F388" s="2"/>
      <c r="G388" s="2"/>
      <c r="H388" s="2"/>
      <c r="I388" s="2"/>
      <c r="J388" s="2"/>
      <c r="K388" s="2"/>
      <c r="L388" s="2"/>
      <c r="M388" s="2"/>
      <c r="N388" s="2"/>
      <c r="O388" s="2"/>
    </row>
    <row r="389" spans="1:15" ht="15.95" customHeight="1" x14ac:dyDescent="0.25">
      <c r="A389" s="6" t="s">
        <v>169</v>
      </c>
      <c r="B389" s="4"/>
      <c r="C389" s="4"/>
      <c r="D389" s="4"/>
      <c r="E389" s="4"/>
      <c r="F389" s="4"/>
      <c r="G389" s="4"/>
      <c r="H389" s="4"/>
      <c r="I389" s="4"/>
      <c r="J389" s="4"/>
      <c r="K389" s="4"/>
      <c r="L389" s="4"/>
      <c r="M389" s="4"/>
      <c r="N389" s="4"/>
      <c r="O389" s="2"/>
    </row>
    <row r="390" spans="1:15" ht="9.9499999999999993" customHeight="1" x14ac:dyDescent="0.2">
      <c r="A390" s="2"/>
      <c r="B390" s="2"/>
      <c r="C390" s="2"/>
      <c r="D390" s="2"/>
      <c r="E390" s="2"/>
      <c r="F390" s="2"/>
      <c r="G390" s="2"/>
      <c r="H390" s="2"/>
      <c r="I390" s="2"/>
      <c r="J390" s="2"/>
      <c r="K390" s="2"/>
      <c r="L390" s="2"/>
      <c r="M390" s="2"/>
      <c r="N390" s="2"/>
      <c r="O390" s="2"/>
    </row>
    <row r="391" spans="1:15" ht="20.100000000000001" customHeight="1" x14ac:dyDescent="0.2">
      <c r="A391" s="7" t="s">
        <v>82</v>
      </c>
      <c r="B391" s="2"/>
      <c r="C391" s="2"/>
      <c r="D391" s="80" t="s">
        <v>94</v>
      </c>
      <c r="E391" s="2"/>
      <c r="F391" s="2"/>
      <c r="G391" s="2"/>
      <c r="H391" s="2"/>
      <c r="I391" s="2"/>
      <c r="J391" s="2"/>
      <c r="K391" s="2"/>
      <c r="L391" s="2"/>
      <c r="M391" s="2"/>
      <c r="N391" s="2"/>
      <c r="O391" s="2"/>
    </row>
    <row r="392" spans="1:15" ht="9.9499999999999993" customHeight="1" x14ac:dyDescent="0.2">
      <c r="A392" s="3"/>
      <c r="B392" s="2"/>
      <c r="C392" s="2"/>
      <c r="D392" s="2"/>
      <c r="E392" s="2"/>
      <c r="F392" s="2"/>
      <c r="G392" s="2"/>
      <c r="H392" s="2"/>
      <c r="I392" s="2"/>
      <c r="J392" s="2"/>
      <c r="K392" s="2"/>
      <c r="L392" s="2"/>
      <c r="M392" s="2"/>
      <c r="N392" s="2"/>
      <c r="O392" s="2"/>
    </row>
    <row r="393" spans="1:15" ht="20.100000000000001" customHeight="1" x14ac:dyDescent="0.2">
      <c r="A393" s="33" t="s">
        <v>83</v>
      </c>
      <c r="B393" s="2"/>
      <c r="C393" s="2"/>
      <c r="D393" s="2"/>
      <c r="E393" s="2"/>
      <c r="F393" s="2"/>
      <c r="G393" s="2"/>
      <c r="H393" s="2"/>
      <c r="I393" s="2"/>
      <c r="J393" s="2"/>
      <c r="K393" s="2"/>
      <c r="L393" s="2"/>
      <c r="M393" s="2"/>
      <c r="N393" s="2"/>
      <c r="O393" s="2"/>
    </row>
    <row r="394" spans="1:15" ht="9.9499999999999993" customHeight="1" x14ac:dyDescent="0.2">
      <c r="A394" s="3"/>
      <c r="B394" s="2"/>
      <c r="C394" s="2"/>
      <c r="D394" s="2"/>
      <c r="E394" s="2"/>
      <c r="F394" s="2"/>
      <c r="G394" s="2"/>
      <c r="H394" s="2"/>
      <c r="I394" s="2"/>
      <c r="J394" s="2"/>
      <c r="K394" s="2"/>
      <c r="L394" s="2"/>
      <c r="M394" s="2"/>
      <c r="N394" s="2"/>
      <c r="O394" s="2"/>
    </row>
    <row r="395" spans="1:15" ht="20.100000000000001" customHeight="1" x14ac:dyDescent="0.2">
      <c r="A395" s="7" t="s">
        <v>84</v>
      </c>
      <c r="C395" s="2"/>
      <c r="D395" s="2"/>
      <c r="E395" s="80" t="s">
        <v>94</v>
      </c>
      <c r="G395" s="2"/>
      <c r="H395" s="2"/>
      <c r="I395" s="2"/>
      <c r="J395" s="2"/>
      <c r="K395" s="2"/>
      <c r="L395" s="2"/>
      <c r="M395" s="2"/>
      <c r="N395" s="2"/>
      <c r="O395" s="2"/>
    </row>
    <row r="396" spans="1:15" ht="9.9499999999999993" customHeight="1" x14ac:dyDescent="0.2">
      <c r="A396" s="3"/>
      <c r="C396" s="2"/>
      <c r="D396" s="2"/>
      <c r="E396" s="2"/>
      <c r="F396" s="2"/>
      <c r="G396" s="2"/>
      <c r="H396" s="2"/>
      <c r="I396" s="2"/>
      <c r="J396" s="2"/>
      <c r="K396" s="2"/>
      <c r="L396" s="2"/>
      <c r="M396" s="2"/>
      <c r="N396" s="2"/>
      <c r="O396" s="2"/>
    </row>
    <row r="397" spans="1:15" ht="20.100000000000001" customHeight="1" x14ac:dyDescent="0.2">
      <c r="A397" s="7" t="s">
        <v>85</v>
      </c>
      <c r="C397" s="2"/>
      <c r="D397" s="2"/>
      <c r="E397" s="2"/>
      <c r="F397" s="2"/>
      <c r="G397" s="2"/>
      <c r="H397" s="2"/>
      <c r="I397" s="80" t="s">
        <v>94</v>
      </c>
      <c r="K397" s="2"/>
      <c r="L397" s="2"/>
      <c r="M397" s="2"/>
      <c r="N397" s="2"/>
      <c r="O397" s="2"/>
    </row>
    <row r="398" spans="1:15" ht="9.9499999999999993" customHeight="1" x14ac:dyDescent="0.2">
      <c r="A398" s="3"/>
      <c r="C398" s="2"/>
      <c r="D398" s="2"/>
      <c r="E398" s="2"/>
      <c r="F398" s="2"/>
      <c r="G398" s="2"/>
      <c r="H398" s="2"/>
      <c r="I398" s="2"/>
      <c r="J398" s="2"/>
      <c r="K398" s="2"/>
      <c r="L398" s="2"/>
      <c r="M398" s="2"/>
      <c r="N398" s="2"/>
      <c r="O398" s="2"/>
    </row>
    <row r="399" spans="1:15" ht="20.100000000000001" customHeight="1" x14ac:dyDescent="0.2">
      <c r="A399" s="7" t="s">
        <v>86</v>
      </c>
      <c r="C399" s="2"/>
      <c r="D399" s="2"/>
      <c r="E399" s="2"/>
      <c r="F399" s="2"/>
      <c r="G399" s="2"/>
      <c r="H399" s="2"/>
      <c r="I399" s="2"/>
      <c r="J399" s="2"/>
      <c r="K399" s="2"/>
      <c r="L399" s="2"/>
      <c r="M399" s="2"/>
      <c r="N399" s="80" t="s">
        <v>94</v>
      </c>
      <c r="O399" s="2"/>
    </row>
    <row r="400" spans="1:15" ht="9.9499999999999993" customHeight="1" x14ac:dyDescent="0.2">
      <c r="A400" s="3"/>
      <c r="C400" s="2"/>
      <c r="D400" s="2"/>
      <c r="E400" s="2"/>
      <c r="F400" s="2"/>
      <c r="G400" s="2"/>
      <c r="H400" s="2"/>
      <c r="I400" s="2"/>
      <c r="J400" s="2"/>
      <c r="K400" s="2"/>
      <c r="L400" s="2"/>
      <c r="M400" s="2"/>
      <c r="N400" s="2"/>
      <c r="O400" s="2"/>
    </row>
    <row r="401" spans="1:15" ht="20.100000000000001" customHeight="1" x14ac:dyDescent="0.2">
      <c r="A401" s="7" t="s">
        <v>87</v>
      </c>
      <c r="C401" s="2"/>
      <c r="D401" s="2"/>
      <c r="E401" s="2"/>
      <c r="F401" s="2"/>
      <c r="G401" s="2"/>
      <c r="H401" s="2"/>
      <c r="I401" s="2"/>
      <c r="J401" s="80" t="s">
        <v>94</v>
      </c>
      <c r="L401" s="2"/>
      <c r="M401" s="2"/>
      <c r="N401" s="2"/>
      <c r="O401" s="2"/>
    </row>
    <row r="402" spans="1:15" ht="9.9499999999999993" customHeight="1" x14ac:dyDescent="0.2">
      <c r="A402" s="2"/>
      <c r="B402" s="2"/>
      <c r="C402" s="2"/>
      <c r="D402" s="2"/>
      <c r="E402" s="2"/>
      <c r="F402" s="2"/>
      <c r="G402" s="2"/>
      <c r="H402" s="2"/>
      <c r="I402" s="2"/>
      <c r="J402" s="2"/>
      <c r="K402" s="2"/>
      <c r="L402" s="2"/>
      <c r="M402" s="2"/>
      <c r="N402" s="2"/>
      <c r="O402" s="2"/>
    </row>
    <row r="403" spans="1:15" ht="14.25" x14ac:dyDescent="0.2">
      <c r="A403" s="2"/>
      <c r="B403" s="2"/>
      <c r="C403" s="2"/>
      <c r="D403" s="2"/>
      <c r="E403" s="2"/>
      <c r="F403" s="2"/>
      <c r="G403" s="2"/>
      <c r="H403" s="2"/>
      <c r="I403" s="2"/>
      <c r="J403" s="2"/>
      <c r="K403" s="2"/>
      <c r="L403" s="2"/>
      <c r="M403" s="2"/>
      <c r="N403" s="2"/>
      <c r="O403" s="2"/>
    </row>
    <row r="404" spans="1:15" ht="15.75" x14ac:dyDescent="0.25">
      <c r="A404" s="6" t="s">
        <v>309</v>
      </c>
      <c r="B404" s="4"/>
      <c r="C404" s="4"/>
      <c r="D404" s="4"/>
      <c r="E404" s="4"/>
      <c r="F404" s="4"/>
      <c r="G404" s="4"/>
      <c r="H404" s="4"/>
      <c r="I404" s="4"/>
      <c r="J404" s="4"/>
      <c r="K404" s="4"/>
      <c r="L404" s="4"/>
      <c r="M404" s="4"/>
      <c r="N404" s="4"/>
      <c r="O404" s="2"/>
    </row>
    <row r="405" spans="1:15" ht="14.25" x14ac:dyDescent="0.2">
      <c r="A405" s="69"/>
      <c r="B405" s="69"/>
      <c r="C405" s="69"/>
      <c r="D405" s="69"/>
      <c r="E405" s="69"/>
      <c r="F405" s="69"/>
      <c r="G405" s="69"/>
      <c r="H405" s="69"/>
      <c r="I405" s="69"/>
      <c r="J405" s="69"/>
      <c r="K405" s="69"/>
      <c r="L405" s="69"/>
      <c r="M405" s="69"/>
      <c r="N405" s="69"/>
      <c r="O405" s="2"/>
    </row>
    <row r="406" spans="1:15" ht="14.25" x14ac:dyDescent="0.2">
      <c r="A406" s="69" t="s">
        <v>310</v>
      </c>
      <c r="B406" s="69"/>
      <c r="C406" s="69"/>
      <c r="D406" s="69"/>
      <c r="E406" s="69"/>
      <c r="F406" s="69"/>
      <c r="G406" s="69"/>
      <c r="H406" s="69"/>
      <c r="I406" s="69"/>
      <c r="J406" s="69"/>
      <c r="K406" s="69"/>
      <c r="L406" s="69"/>
      <c r="M406" s="69"/>
      <c r="N406" s="69"/>
      <c r="O406" s="2"/>
    </row>
    <row r="407" spans="1:15" ht="14.25" x14ac:dyDescent="0.2">
      <c r="A407" s="54"/>
      <c r="B407" s="54"/>
      <c r="C407" s="54"/>
      <c r="D407" s="54"/>
      <c r="E407" s="54"/>
      <c r="F407" s="54"/>
      <c r="G407" s="54"/>
      <c r="H407" s="54"/>
      <c r="I407" s="54"/>
      <c r="J407" s="54"/>
      <c r="K407" s="54"/>
      <c r="L407" s="54"/>
      <c r="M407" s="54"/>
      <c r="N407" s="54"/>
      <c r="O407" s="2"/>
    </row>
    <row r="408" spans="1:15" ht="15" customHeight="1" x14ac:dyDescent="0.2">
      <c r="A408" s="54"/>
      <c r="B408" s="672" t="s">
        <v>27</v>
      </c>
      <c r="C408" s="648"/>
      <c r="D408" s="648"/>
      <c r="E408" s="672" t="s">
        <v>312</v>
      </c>
      <c r="F408" s="648"/>
      <c r="G408" s="648"/>
      <c r="H408" s="54"/>
      <c r="I408" s="54"/>
      <c r="J408" s="54"/>
      <c r="K408" s="54"/>
      <c r="L408" s="54"/>
      <c r="M408" s="54"/>
      <c r="N408" s="54"/>
      <c r="O408" s="2"/>
    </row>
    <row r="409" spans="1:15" ht="14.25" x14ac:dyDescent="0.2">
      <c r="A409" s="54"/>
      <c r="B409" s="653"/>
      <c r="C409" s="653"/>
      <c r="D409" s="653"/>
      <c r="E409" s="653"/>
      <c r="F409" s="653"/>
      <c r="G409" s="653"/>
      <c r="H409" s="54"/>
      <c r="I409" s="54"/>
      <c r="J409" s="54"/>
      <c r="K409" s="54"/>
      <c r="L409" s="54"/>
      <c r="M409" s="54"/>
      <c r="N409" s="54"/>
      <c r="O409" s="2"/>
    </row>
    <row r="410" spans="1:15" ht="14.25" x14ac:dyDescent="0.2">
      <c r="A410" s="54"/>
      <c r="B410" s="653"/>
      <c r="C410" s="653"/>
      <c r="D410" s="653"/>
      <c r="E410" s="653"/>
      <c r="F410" s="653"/>
      <c r="G410" s="653"/>
      <c r="H410" s="54"/>
      <c r="I410" s="54"/>
      <c r="J410" s="54"/>
      <c r="K410" s="54"/>
      <c r="L410" s="54"/>
      <c r="M410" s="54"/>
      <c r="N410" s="54"/>
      <c r="O410" s="2"/>
    </row>
    <row r="411" spans="1:15" ht="14.25" x14ac:dyDescent="0.2">
      <c r="A411" s="54"/>
      <c r="B411" s="653"/>
      <c r="C411" s="653"/>
      <c r="D411" s="653"/>
      <c r="E411" s="653"/>
      <c r="F411" s="653"/>
      <c r="G411" s="653"/>
      <c r="H411" s="54"/>
      <c r="I411" s="54"/>
      <c r="J411" s="54"/>
      <c r="K411" s="54"/>
      <c r="L411" s="54"/>
      <c r="M411" s="54"/>
      <c r="N411" s="54"/>
      <c r="O411" s="2"/>
    </row>
    <row r="412" spans="1:15" ht="14.25" x14ac:dyDescent="0.2">
      <c r="A412" s="54"/>
      <c r="B412" s="653"/>
      <c r="C412" s="653"/>
      <c r="D412" s="653"/>
      <c r="E412" s="653"/>
      <c r="F412" s="653"/>
      <c r="G412" s="653"/>
      <c r="H412" s="54"/>
      <c r="I412" s="54"/>
      <c r="J412" s="54"/>
      <c r="K412" s="54"/>
      <c r="L412" s="54"/>
      <c r="M412" s="54"/>
      <c r="N412" s="54"/>
      <c r="O412" s="2"/>
    </row>
    <row r="413" spans="1:15" ht="14.25" x14ac:dyDescent="0.2">
      <c r="A413" s="54"/>
      <c r="B413" s="653"/>
      <c r="C413" s="653"/>
      <c r="D413" s="653"/>
      <c r="E413" s="653"/>
      <c r="F413" s="653"/>
      <c r="G413" s="653"/>
      <c r="H413" s="54"/>
      <c r="I413" s="54"/>
      <c r="J413" s="54"/>
      <c r="K413" s="54"/>
      <c r="L413" s="54"/>
      <c r="M413" s="54"/>
      <c r="N413" s="54"/>
      <c r="O413" s="2"/>
    </row>
    <row r="414" spans="1:15" ht="14.25" x14ac:dyDescent="0.2">
      <c r="A414" s="54"/>
      <c r="B414" s="54"/>
      <c r="C414" s="54"/>
      <c r="D414" s="54"/>
      <c r="E414" s="54"/>
      <c r="F414" s="54"/>
      <c r="G414" s="54"/>
      <c r="H414" s="54"/>
      <c r="I414" s="54"/>
      <c r="J414" s="54"/>
      <c r="K414" s="54"/>
      <c r="L414" s="54"/>
      <c r="M414" s="54"/>
      <c r="N414" s="54"/>
      <c r="O414" s="2"/>
    </row>
    <row r="415" spans="1:15" ht="14.25" x14ac:dyDescent="0.2">
      <c r="A415" s="54" t="s">
        <v>311</v>
      </c>
      <c r="B415" s="54"/>
      <c r="C415" s="54"/>
      <c r="D415" s="54"/>
      <c r="E415" s="54"/>
      <c r="F415" s="54"/>
      <c r="G415" s="54"/>
      <c r="H415" s="54"/>
      <c r="I415" s="54"/>
      <c r="J415" s="54"/>
      <c r="K415" s="54"/>
      <c r="L415" s="54"/>
      <c r="M415" s="54"/>
      <c r="N415" s="54"/>
      <c r="O415" s="2"/>
    </row>
    <row r="416" spans="1:15" ht="14.25" x14ac:dyDescent="0.2">
      <c r="A416" s="54"/>
      <c r="B416" s="54"/>
      <c r="C416" s="54"/>
      <c r="D416" s="54"/>
      <c r="E416" s="54"/>
      <c r="F416" s="54"/>
      <c r="G416" s="54"/>
      <c r="H416" s="54"/>
      <c r="I416" s="54"/>
      <c r="J416" s="54"/>
      <c r="K416" s="54"/>
      <c r="L416" s="54"/>
      <c r="M416" s="54"/>
      <c r="N416" s="54"/>
      <c r="O416" s="2"/>
    </row>
    <row r="417" spans="1:15" ht="14.25" x14ac:dyDescent="0.2">
      <c r="A417" s="2"/>
      <c r="B417" s="2"/>
      <c r="C417" s="2"/>
      <c r="D417" s="2"/>
      <c r="E417" s="2"/>
      <c r="F417" s="2"/>
      <c r="G417" s="2"/>
      <c r="H417" s="2"/>
      <c r="I417" s="2"/>
      <c r="J417" s="2"/>
      <c r="K417" s="2"/>
      <c r="L417" s="2"/>
      <c r="M417" s="2"/>
      <c r="N417" s="2"/>
      <c r="O417" s="2"/>
    </row>
    <row r="418" spans="1:15" s="9" customFormat="1" ht="20.100000000000001" customHeight="1" x14ac:dyDescent="0.25">
      <c r="A418" s="7" t="s">
        <v>88</v>
      </c>
      <c r="B418" s="3"/>
      <c r="C418" s="3"/>
      <c r="D418" s="536"/>
      <c r="E418" s="537"/>
      <c r="F418" s="537"/>
      <c r="G418" s="537"/>
      <c r="H418" s="537"/>
      <c r="I418" s="537"/>
      <c r="J418" s="537"/>
      <c r="K418" s="537"/>
      <c r="L418" s="537"/>
      <c r="M418" s="537"/>
      <c r="N418" s="612"/>
      <c r="O418" s="3"/>
    </row>
    <row r="419" spans="1:15" ht="14.25" x14ac:dyDescent="0.2">
      <c r="A419" s="2"/>
      <c r="B419" s="2"/>
      <c r="C419" s="2"/>
      <c r="D419" s="2"/>
      <c r="E419" s="2"/>
      <c r="F419" s="2"/>
      <c r="G419" s="2"/>
      <c r="H419" s="2"/>
      <c r="I419" s="2"/>
      <c r="J419" s="2"/>
      <c r="K419" s="2"/>
      <c r="L419" s="2"/>
      <c r="M419" s="2"/>
      <c r="N419" s="2"/>
      <c r="O419" s="2"/>
    </row>
    <row r="420" spans="1:15" s="9" customFormat="1" ht="20.100000000000001" customHeight="1" x14ac:dyDescent="0.25">
      <c r="A420" s="7" t="s">
        <v>89</v>
      </c>
      <c r="B420" s="3"/>
      <c r="C420" s="3"/>
      <c r="D420" s="3"/>
      <c r="E420" s="80" t="s">
        <v>94</v>
      </c>
      <c r="F420" s="3"/>
      <c r="G420" s="3"/>
      <c r="H420" s="3"/>
      <c r="I420" s="3"/>
      <c r="J420" s="3"/>
      <c r="K420" s="3"/>
      <c r="L420" s="3"/>
      <c r="M420" s="3"/>
      <c r="N420" s="3"/>
      <c r="O420" s="3"/>
    </row>
    <row r="421" spans="1:15" ht="14.25" x14ac:dyDescent="0.2">
      <c r="A421" s="2"/>
      <c r="B421" s="2"/>
      <c r="C421" s="2"/>
      <c r="D421" s="2"/>
      <c r="E421" s="2"/>
      <c r="F421" s="2"/>
      <c r="G421" s="2"/>
      <c r="H421" s="2"/>
      <c r="I421" s="2"/>
      <c r="J421" s="2"/>
      <c r="K421" s="2"/>
      <c r="L421" s="2"/>
      <c r="M421" s="2"/>
      <c r="N421" s="2"/>
      <c r="O421" s="2"/>
    </row>
    <row r="422" spans="1:15" s="9" customFormat="1" ht="20.100000000000001" customHeight="1" x14ac:dyDescent="0.25">
      <c r="A422" s="7" t="s">
        <v>90</v>
      </c>
      <c r="B422" s="3"/>
      <c r="C422" s="34"/>
      <c r="D422" s="3"/>
      <c r="E422" s="3"/>
      <c r="F422" s="3"/>
      <c r="G422" s="3"/>
      <c r="H422" s="3"/>
      <c r="I422" s="3"/>
      <c r="J422" s="3"/>
      <c r="K422" s="3"/>
      <c r="L422" s="3"/>
      <c r="M422" s="3"/>
      <c r="N422" s="3"/>
      <c r="O422" s="3"/>
    </row>
    <row r="423" spans="1:15" ht="14.25" x14ac:dyDescent="0.2">
      <c r="A423" s="2"/>
      <c r="B423" s="2"/>
      <c r="C423" s="2"/>
      <c r="D423" s="2"/>
      <c r="E423" s="2"/>
      <c r="F423" s="2"/>
      <c r="G423" s="2"/>
      <c r="H423" s="2"/>
      <c r="I423" s="2"/>
      <c r="J423" s="2"/>
      <c r="K423" s="2"/>
      <c r="L423" s="2"/>
      <c r="M423" s="2"/>
      <c r="N423" s="2"/>
      <c r="O423" s="2"/>
    </row>
    <row r="424" spans="1:15" ht="14.25" x14ac:dyDescent="0.2">
      <c r="A424" s="2"/>
      <c r="B424" s="2"/>
      <c r="C424" s="2"/>
      <c r="D424" s="2"/>
      <c r="E424" s="2"/>
      <c r="F424" s="2"/>
      <c r="G424" s="2"/>
      <c r="H424" s="2"/>
      <c r="I424" s="2"/>
      <c r="J424" s="2"/>
      <c r="K424" s="2"/>
      <c r="L424" s="2"/>
      <c r="M424" s="2"/>
      <c r="N424" s="2"/>
      <c r="O424" s="2"/>
    </row>
    <row r="425" spans="1:15" s="9" customFormat="1" ht="20.100000000000001" customHeight="1" x14ac:dyDescent="0.25">
      <c r="A425" s="7" t="s">
        <v>170</v>
      </c>
      <c r="B425" s="3"/>
      <c r="C425" s="3"/>
      <c r="D425" s="3"/>
      <c r="E425" s="3"/>
      <c r="F425" s="3"/>
      <c r="G425" s="3"/>
      <c r="H425" s="3"/>
      <c r="I425" s="3"/>
      <c r="J425" s="3"/>
      <c r="K425" s="3"/>
      <c r="L425" s="3"/>
      <c r="M425" s="3"/>
      <c r="N425" s="3"/>
      <c r="O425" s="3"/>
    </row>
    <row r="426" spans="1:15" ht="9.9499999999999993" customHeight="1" x14ac:dyDescent="0.2">
      <c r="A426" s="2"/>
      <c r="B426" s="2"/>
      <c r="C426" s="2"/>
      <c r="D426" s="2"/>
      <c r="E426" s="2"/>
      <c r="F426" s="2"/>
      <c r="G426" s="2"/>
      <c r="H426" s="2"/>
      <c r="I426" s="2"/>
      <c r="J426" s="2"/>
      <c r="K426" s="2"/>
      <c r="L426" s="2"/>
      <c r="M426" s="2"/>
      <c r="N426" s="2"/>
      <c r="O426" s="2"/>
    </row>
    <row r="427" spans="1:15" ht="14.25" x14ac:dyDescent="0.2">
      <c r="A427" s="2"/>
      <c r="B427" s="673"/>
      <c r="C427" s="674"/>
      <c r="D427" s="674"/>
      <c r="E427" s="674"/>
      <c r="F427" s="674"/>
      <c r="G427" s="674"/>
      <c r="H427" s="674"/>
      <c r="I427" s="674"/>
      <c r="J427" s="674"/>
      <c r="K427" s="674"/>
      <c r="L427" s="674"/>
      <c r="M427" s="675"/>
      <c r="N427" s="2"/>
      <c r="O427" s="2"/>
    </row>
    <row r="428" spans="1:15" ht="14.25" x14ac:dyDescent="0.2">
      <c r="A428" s="2"/>
      <c r="B428" s="676"/>
      <c r="C428" s="677"/>
      <c r="D428" s="677"/>
      <c r="E428" s="677"/>
      <c r="F428" s="677"/>
      <c r="G428" s="677"/>
      <c r="H428" s="677"/>
      <c r="I428" s="677"/>
      <c r="J428" s="677"/>
      <c r="K428" s="677"/>
      <c r="L428" s="677"/>
      <c r="M428" s="678"/>
      <c r="N428" s="2"/>
      <c r="O428" s="2"/>
    </row>
    <row r="429" spans="1:15" ht="14.25" x14ac:dyDescent="0.2">
      <c r="A429" s="2"/>
      <c r="B429" s="676"/>
      <c r="C429" s="677"/>
      <c r="D429" s="677"/>
      <c r="E429" s="677"/>
      <c r="F429" s="677"/>
      <c r="G429" s="677"/>
      <c r="H429" s="677"/>
      <c r="I429" s="677"/>
      <c r="J429" s="677"/>
      <c r="K429" s="677"/>
      <c r="L429" s="677"/>
      <c r="M429" s="678"/>
      <c r="N429" s="2"/>
      <c r="O429" s="2"/>
    </row>
    <row r="430" spans="1:15" ht="14.25" x14ac:dyDescent="0.2">
      <c r="A430" s="2"/>
      <c r="B430" s="676"/>
      <c r="C430" s="677"/>
      <c r="D430" s="677"/>
      <c r="E430" s="677"/>
      <c r="F430" s="677"/>
      <c r="G430" s="677"/>
      <c r="H430" s="677"/>
      <c r="I430" s="677"/>
      <c r="J430" s="677"/>
      <c r="K430" s="677"/>
      <c r="L430" s="677"/>
      <c r="M430" s="678"/>
      <c r="N430" s="2"/>
      <c r="O430" s="2"/>
    </row>
    <row r="431" spans="1:15" ht="14.25" x14ac:dyDescent="0.2">
      <c r="A431" s="2"/>
      <c r="B431" s="676"/>
      <c r="C431" s="677"/>
      <c r="D431" s="677"/>
      <c r="E431" s="677"/>
      <c r="F431" s="677"/>
      <c r="G431" s="677"/>
      <c r="H431" s="677"/>
      <c r="I431" s="677"/>
      <c r="J431" s="677"/>
      <c r="K431" s="677"/>
      <c r="L431" s="677"/>
      <c r="M431" s="678"/>
      <c r="N431" s="2"/>
      <c r="O431" s="2"/>
    </row>
    <row r="432" spans="1:15" ht="14.25" x14ac:dyDescent="0.2">
      <c r="A432" s="2"/>
      <c r="B432" s="676"/>
      <c r="C432" s="677"/>
      <c r="D432" s="677"/>
      <c r="E432" s="677"/>
      <c r="F432" s="677"/>
      <c r="G432" s="677"/>
      <c r="H432" s="677"/>
      <c r="I432" s="677"/>
      <c r="J432" s="677"/>
      <c r="K432" s="677"/>
      <c r="L432" s="677"/>
      <c r="M432" s="678"/>
      <c r="N432" s="2"/>
      <c r="O432" s="2"/>
    </row>
    <row r="433" spans="1:15" ht="14.25" x14ac:dyDescent="0.2">
      <c r="A433" s="2"/>
      <c r="B433" s="676"/>
      <c r="C433" s="677"/>
      <c r="D433" s="677"/>
      <c r="E433" s="677"/>
      <c r="F433" s="677"/>
      <c r="G433" s="677"/>
      <c r="H433" s="677"/>
      <c r="I433" s="677"/>
      <c r="J433" s="677"/>
      <c r="K433" s="677"/>
      <c r="L433" s="677"/>
      <c r="M433" s="678"/>
      <c r="N433" s="2"/>
      <c r="O433" s="2"/>
    </row>
    <row r="434" spans="1:15" ht="14.25" x14ac:dyDescent="0.2">
      <c r="A434" s="2"/>
      <c r="B434" s="676"/>
      <c r="C434" s="677"/>
      <c r="D434" s="677"/>
      <c r="E434" s="677"/>
      <c r="F434" s="677"/>
      <c r="G434" s="677"/>
      <c r="H434" s="677"/>
      <c r="I434" s="677"/>
      <c r="J434" s="677"/>
      <c r="K434" s="677"/>
      <c r="L434" s="677"/>
      <c r="M434" s="678"/>
      <c r="N434" s="2"/>
      <c r="O434" s="2"/>
    </row>
    <row r="435" spans="1:15" ht="14.25" x14ac:dyDescent="0.2">
      <c r="A435" s="2"/>
      <c r="B435" s="676"/>
      <c r="C435" s="677"/>
      <c r="D435" s="677"/>
      <c r="E435" s="677"/>
      <c r="F435" s="677"/>
      <c r="G435" s="677"/>
      <c r="H435" s="677"/>
      <c r="I435" s="677"/>
      <c r="J435" s="677"/>
      <c r="K435" s="677"/>
      <c r="L435" s="677"/>
      <c r="M435" s="678"/>
      <c r="N435" s="2"/>
      <c r="O435" s="2"/>
    </row>
    <row r="436" spans="1:15" ht="14.25" x14ac:dyDescent="0.2">
      <c r="A436" s="2"/>
      <c r="B436" s="676"/>
      <c r="C436" s="677"/>
      <c r="D436" s="677"/>
      <c r="E436" s="677"/>
      <c r="F436" s="677"/>
      <c r="G436" s="677"/>
      <c r="H436" s="677"/>
      <c r="I436" s="677"/>
      <c r="J436" s="677"/>
      <c r="K436" s="677"/>
      <c r="L436" s="677"/>
      <c r="M436" s="678"/>
      <c r="N436" s="2"/>
      <c r="O436" s="2"/>
    </row>
    <row r="437" spans="1:15" ht="14.25" x14ac:dyDescent="0.2">
      <c r="A437" s="2"/>
      <c r="B437" s="676"/>
      <c r="C437" s="677"/>
      <c r="D437" s="677"/>
      <c r="E437" s="677"/>
      <c r="F437" s="677"/>
      <c r="G437" s="677"/>
      <c r="H437" s="677"/>
      <c r="I437" s="677"/>
      <c r="J437" s="677"/>
      <c r="K437" s="677"/>
      <c r="L437" s="677"/>
      <c r="M437" s="678"/>
      <c r="N437" s="2"/>
      <c r="O437" s="2"/>
    </row>
    <row r="438" spans="1:15" ht="14.25" x14ac:dyDescent="0.2">
      <c r="A438" s="2"/>
      <c r="B438" s="676"/>
      <c r="C438" s="677"/>
      <c r="D438" s="677"/>
      <c r="E438" s="677"/>
      <c r="F438" s="677"/>
      <c r="G438" s="677"/>
      <c r="H438" s="677"/>
      <c r="I438" s="677"/>
      <c r="J438" s="677"/>
      <c r="K438" s="677"/>
      <c r="L438" s="677"/>
      <c r="M438" s="678"/>
      <c r="N438" s="2"/>
      <c r="O438" s="2"/>
    </row>
    <row r="439" spans="1:15" ht="14.25" x14ac:dyDescent="0.2">
      <c r="A439" s="2"/>
      <c r="B439" s="676"/>
      <c r="C439" s="677"/>
      <c r="D439" s="677"/>
      <c r="E439" s="677"/>
      <c r="F439" s="677"/>
      <c r="G439" s="677"/>
      <c r="H439" s="677"/>
      <c r="I439" s="677"/>
      <c r="J439" s="677"/>
      <c r="K439" s="677"/>
      <c r="L439" s="677"/>
      <c r="M439" s="678"/>
      <c r="N439" s="2"/>
      <c r="O439" s="2"/>
    </row>
    <row r="440" spans="1:15" ht="14.25" x14ac:dyDescent="0.2">
      <c r="A440" s="2"/>
      <c r="B440" s="676"/>
      <c r="C440" s="677"/>
      <c r="D440" s="677"/>
      <c r="E440" s="677"/>
      <c r="F440" s="677"/>
      <c r="G440" s="677"/>
      <c r="H440" s="677"/>
      <c r="I440" s="677"/>
      <c r="J440" s="677"/>
      <c r="K440" s="677"/>
      <c r="L440" s="677"/>
      <c r="M440" s="678"/>
      <c r="N440" s="2"/>
      <c r="O440" s="2"/>
    </row>
    <row r="441" spans="1:15" ht="14.25" x14ac:dyDescent="0.2">
      <c r="A441" s="2"/>
      <c r="B441" s="676"/>
      <c r="C441" s="677"/>
      <c r="D441" s="677"/>
      <c r="E441" s="677"/>
      <c r="F441" s="677"/>
      <c r="G441" s="677"/>
      <c r="H441" s="677"/>
      <c r="I441" s="677"/>
      <c r="J441" s="677"/>
      <c r="K441" s="677"/>
      <c r="L441" s="677"/>
      <c r="M441" s="678"/>
      <c r="N441" s="2"/>
      <c r="O441" s="2"/>
    </row>
    <row r="442" spans="1:15" ht="14.25" x14ac:dyDescent="0.2">
      <c r="A442" s="2"/>
      <c r="B442" s="676"/>
      <c r="C442" s="677"/>
      <c r="D442" s="677"/>
      <c r="E442" s="677"/>
      <c r="F442" s="677"/>
      <c r="G442" s="677"/>
      <c r="H442" s="677"/>
      <c r="I442" s="677"/>
      <c r="J442" s="677"/>
      <c r="K442" s="677"/>
      <c r="L442" s="677"/>
      <c r="M442" s="678"/>
      <c r="N442" s="2"/>
      <c r="O442" s="2"/>
    </row>
    <row r="443" spans="1:15" ht="14.25" x14ac:dyDescent="0.2">
      <c r="A443" s="2"/>
      <c r="B443" s="676"/>
      <c r="C443" s="677"/>
      <c r="D443" s="677"/>
      <c r="E443" s="677"/>
      <c r="F443" s="677"/>
      <c r="G443" s="677"/>
      <c r="H443" s="677"/>
      <c r="I443" s="677"/>
      <c r="J443" s="677"/>
      <c r="K443" s="677"/>
      <c r="L443" s="677"/>
      <c r="M443" s="678"/>
      <c r="N443" s="2"/>
      <c r="O443" s="2"/>
    </row>
    <row r="444" spans="1:15" ht="14.25" x14ac:dyDescent="0.2">
      <c r="A444" s="2"/>
      <c r="B444" s="676"/>
      <c r="C444" s="677"/>
      <c r="D444" s="677"/>
      <c r="E444" s="677"/>
      <c r="F444" s="677"/>
      <c r="G444" s="677"/>
      <c r="H444" s="677"/>
      <c r="I444" s="677"/>
      <c r="J444" s="677"/>
      <c r="K444" s="677"/>
      <c r="L444" s="677"/>
      <c r="M444" s="678"/>
      <c r="N444" s="2"/>
      <c r="O444" s="2"/>
    </row>
    <row r="445" spans="1:15" ht="14.25" x14ac:dyDescent="0.2">
      <c r="A445" s="2"/>
      <c r="B445" s="676"/>
      <c r="C445" s="677"/>
      <c r="D445" s="677"/>
      <c r="E445" s="677"/>
      <c r="F445" s="677"/>
      <c r="G445" s="677"/>
      <c r="H445" s="677"/>
      <c r="I445" s="677"/>
      <c r="J445" s="677"/>
      <c r="K445" s="677"/>
      <c r="L445" s="677"/>
      <c r="M445" s="678"/>
      <c r="N445" s="2"/>
      <c r="O445" s="2"/>
    </row>
    <row r="446" spans="1:15" ht="14.25" x14ac:dyDescent="0.2">
      <c r="A446" s="2"/>
      <c r="B446" s="676"/>
      <c r="C446" s="677"/>
      <c r="D446" s="677"/>
      <c r="E446" s="677"/>
      <c r="F446" s="677"/>
      <c r="G446" s="677"/>
      <c r="H446" s="677"/>
      <c r="I446" s="677"/>
      <c r="J446" s="677"/>
      <c r="K446" s="677"/>
      <c r="L446" s="677"/>
      <c r="M446" s="678"/>
      <c r="N446" s="2"/>
      <c r="O446" s="2"/>
    </row>
    <row r="447" spans="1:15" ht="14.25" x14ac:dyDescent="0.2">
      <c r="A447" s="2"/>
      <c r="B447" s="676"/>
      <c r="C447" s="677"/>
      <c r="D447" s="677"/>
      <c r="E447" s="677"/>
      <c r="F447" s="677"/>
      <c r="G447" s="677"/>
      <c r="H447" s="677"/>
      <c r="I447" s="677"/>
      <c r="J447" s="677"/>
      <c r="K447" s="677"/>
      <c r="L447" s="677"/>
      <c r="M447" s="678"/>
      <c r="N447" s="2"/>
      <c r="O447" s="2"/>
    </row>
    <row r="448" spans="1:15" ht="14.25" x14ac:dyDescent="0.2">
      <c r="A448" s="2"/>
      <c r="B448" s="676"/>
      <c r="C448" s="677"/>
      <c r="D448" s="677"/>
      <c r="E448" s="677"/>
      <c r="F448" s="677"/>
      <c r="G448" s="677"/>
      <c r="H448" s="677"/>
      <c r="I448" s="677"/>
      <c r="J448" s="677"/>
      <c r="K448" s="677"/>
      <c r="L448" s="677"/>
      <c r="M448" s="678"/>
      <c r="N448" s="2"/>
      <c r="O448" s="2"/>
    </row>
    <row r="449" spans="1:15" ht="14.25" x14ac:dyDescent="0.2">
      <c r="A449" s="2"/>
      <c r="B449" s="676"/>
      <c r="C449" s="677"/>
      <c r="D449" s="677"/>
      <c r="E449" s="677"/>
      <c r="F449" s="677"/>
      <c r="G449" s="677"/>
      <c r="H449" s="677"/>
      <c r="I449" s="677"/>
      <c r="J449" s="677"/>
      <c r="K449" s="677"/>
      <c r="L449" s="677"/>
      <c r="M449" s="678"/>
      <c r="N449" s="2"/>
      <c r="O449" s="2"/>
    </row>
    <row r="450" spans="1:15" ht="14.25" x14ac:dyDescent="0.2">
      <c r="A450" s="2"/>
      <c r="B450" s="676"/>
      <c r="C450" s="677"/>
      <c r="D450" s="677"/>
      <c r="E450" s="677"/>
      <c r="F450" s="677"/>
      <c r="G450" s="677"/>
      <c r="H450" s="677"/>
      <c r="I450" s="677"/>
      <c r="J450" s="677"/>
      <c r="K450" s="677"/>
      <c r="L450" s="677"/>
      <c r="M450" s="678"/>
      <c r="N450" s="2"/>
      <c r="O450" s="2"/>
    </row>
    <row r="451" spans="1:15" ht="14.25" x14ac:dyDescent="0.2">
      <c r="A451" s="2"/>
      <c r="B451" s="676"/>
      <c r="C451" s="677"/>
      <c r="D451" s="677"/>
      <c r="E451" s="677"/>
      <c r="F451" s="677"/>
      <c r="G451" s="677"/>
      <c r="H451" s="677"/>
      <c r="I451" s="677"/>
      <c r="J451" s="677"/>
      <c r="K451" s="677"/>
      <c r="L451" s="677"/>
      <c r="M451" s="678"/>
      <c r="N451" s="2"/>
      <c r="O451" s="2"/>
    </row>
    <row r="452" spans="1:15" ht="14.25" x14ac:dyDescent="0.2">
      <c r="A452" s="2"/>
      <c r="B452" s="676"/>
      <c r="C452" s="677"/>
      <c r="D452" s="677"/>
      <c r="E452" s="677"/>
      <c r="F452" s="677"/>
      <c r="G452" s="677"/>
      <c r="H452" s="677"/>
      <c r="I452" s="677"/>
      <c r="J452" s="677"/>
      <c r="K452" s="677"/>
      <c r="L452" s="677"/>
      <c r="M452" s="678"/>
      <c r="N452" s="2"/>
      <c r="O452" s="2"/>
    </row>
    <row r="453" spans="1:15" ht="14.25" x14ac:dyDescent="0.2">
      <c r="A453" s="2"/>
      <c r="B453" s="676"/>
      <c r="C453" s="677"/>
      <c r="D453" s="677"/>
      <c r="E453" s="677"/>
      <c r="F453" s="677"/>
      <c r="G453" s="677"/>
      <c r="H453" s="677"/>
      <c r="I453" s="677"/>
      <c r="J453" s="677"/>
      <c r="K453" s="677"/>
      <c r="L453" s="677"/>
      <c r="M453" s="678"/>
      <c r="N453" s="2"/>
      <c r="O453" s="2"/>
    </row>
    <row r="454" spans="1:15" ht="14.25" x14ac:dyDescent="0.2">
      <c r="A454" s="2"/>
      <c r="B454" s="676"/>
      <c r="C454" s="677"/>
      <c r="D454" s="677"/>
      <c r="E454" s="677"/>
      <c r="F454" s="677"/>
      <c r="G454" s="677"/>
      <c r="H454" s="677"/>
      <c r="I454" s="677"/>
      <c r="J454" s="677"/>
      <c r="K454" s="677"/>
      <c r="L454" s="677"/>
      <c r="M454" s="678"/>
      <c r="N454" s="2"/>
      <c r="O454" s="2"/>
    </row>
    <row r="455" spans="1:15" ht="14.25" x14ac:dyDescent="0.2">
      <c r="A455" s="2"/>
      <c r="B455" s="679"/>
      <c r="C455" s="680"/>
      <c r="D455" s="680"/>
      <c r="E455" s="680"/>
      <c r="F455" s="680"/>
      <c r="G455" s="680"/>
      <c r="H455" s="680"/>
      <c r="I455" s="680"/>
      <c r="J455" s="680"/>
      <c r="K455" s="680"/>
      <c r="L455" s="680"/>
      <c r="M455" s="681"/>
      <c r="N455" s="2"/>
      <c r="O455" s="2"/>
    </row>
    <row r="456" spans="1:15" ht="14.25" x14ac:dyDescent="0.2">
      <c r="A456" s="2"/>
      <c r="B456" s="2"/>
      <c r="C456" s="2"/>
      <c r="D456" s="2"/>
      <c r="E456" s="2"/>
      <c r="F456" s="2"/>
      <c r="G456" s="2"/>
      <c r="H456" s="2"/>
      <c r="I456" s="2"/>
      <c r="J456" s="2"/>
      <c r="K456" s="2"/>
      <c r="L456" s="2"/>
      <c r="M456" s="2"/>
      <c r="N456" s="2"/>
      <c r="O456" s="2"/>
    </row>
    <row r="457" spans="1:15" ht="14.25" x14ac:dyDescent="0.2">
      <c r="A457" s="2"/>
      <c r="B457" s="2"/>
      <c r="C457" s="2"/>
      <c r="D457" s="2"/>
      <c r="E457" s="2"/>
      <c r="F457" s="2"/>
      <c r="G457" s="2"/>
      <c r="H457" s="2"/>
      <c r="I457" s="2"/>
      <c r="J457" s="2"/>
      <c r="K457" s="2"/>
      <c r="L457" s="2"/>
      <c r="M457" s="2"/>
      <c r="N457" s="2"/>
      <c r="O457" s="2"/>
    </row>
    <row r="458" spans="1:15" ht="22.5" customHeight="1" x14ac:dyDescent="0.2">
      <c r="A458" s="602" t="s">
        <v>171</v>
      </c>
      <c r="B458" s="603"/>
      <c r="C458" s="603"/>
      <c r="D458" s="603"/>
      <c r="E458" s="603"/>
      <c r="F458" s="603"/>
      <c r="G458" s="603"/>
      <c r="H458" s="603"/>
      <c r="I458" s="603"/>
      <c r="J458" s="603"/>
      <c r="K458" s="603"/>
      <c r="L458" s="603"/>
      <c r="M458" s="603"/>
      <c r="N458" s="604"/>
    </row>
    <row r="459" spans="1:15" ht="21.75" customHeight="1" x14ac:dyDescent="0.2">
      <c r="A459" s="605" t="s">
        <v>172</v>
      </c>
      <c r="B459" s="606"/>
      <c r="C459" s="606"/>
      <c r="D459" s="606"/>
      <c r="E459" s="606"/>
      <c r="F459" s="606"/>
      <c r="G459" s="606"/>
      <c r="H459" s="606"/>
      <c r="I459" s="606"/>
      <c r="J459" s="606"/>
      <c r="K459" s="606"/>
      <c r="L459" s="606"/>
      <c r="M459" s="606"/>
      <c r="N459" s="607"/>
    </row>
    <row r="460" spans="1:15" ht="9.9499999999999993" customHeight="1" x14ac:dyDescent="0.2">
      <c r="A460" s="2"/>
      <c r="B460" s="2"/>
      <c r="C460" s="2"/>
      <c r="D460" s="2"/>
      <c r="E460" s="2"/>
      <c r="F460" s="2"/>
      <c r="G460" s="2"/>
      <c r="H460" s="2"/>
      <c r="I460" s="2"/>
      <c r="J460" s="2"/>
      <c r="K460" s="2"/>
      <c r="L460" s="2"/>
      <c r="M460" s="2"/>
      <c r="N460" s="2"/>
      <c r="O460" s="2"/>
    </row>
    <row r="461" spans="1:15" s="9" customFormat="1" ht="20.100000000000001" customHeight="1" x14ac:dyDescent="0.25">
      <c r="A461" s="3" t="s">
        <v>173</v>
      </c>
      <c r="B461" s="79" t="str">
        <f>IF(C24&lt;&gt;"",C24,"")</f>
        <v/>
      </c>
      <c r="D461" s="3" t="s">
        <v>174</v>
      </c>
      <c r="E461" s="621"/>
      <c r="F461" s="682"/>
      <c r="G461" s="682"/>
      <c r="H461" s="682"/>
      <c r="I461" s="682"/>
      <c r="J461" s="682"/>
      <c r="K461" s="682"/>
      <c r="L461" s="683"/>
      <c r="N461" s="50" t="s">
        <v>175</v>
      </c>
      <c r="O461" s="3"/>
    </row>
    <row r="462" spans="1:15" ht="14.25" x14ac:dyDescent="0.2">
      <c r="A462" s="2"/>
      <c r="B462" s="2"/>
      <c r="C462" s="2"/>
      <c r="D462" s="2"/>
      <c r="E462" s="2"/>
      <c r="F462" s="2"/>
      <c r="G462" s="2"/>
      <c r="H462" s="2"/>
      <c r="I462" s="2"/>
      <c r="J462" s="2"/>
      <c r="K462" s="2"/>
      <c r="L462" s="2"/>
      <c r="M462" s="2"/>
      <c r="N462" s="2"/>
      <c r="O462" s="2"/>
    </row>
    <row r="463" spans="1:15" ht="14.25" x14ac:dyDescent="0.2">
      <c r="A463" s="2"/>
      <c r="B463" s="2"/>
      <c r="C463" s="2"/>
      <c r="D463" s="2"/>
      <c r="E463" s="2"/>
      <c r="F463" s="2"/>
      <c r="G463" s="2"/>
      <c r="H463" s="2"/>
      <c r="I463" s="2"/>
      <c r="J463" s="2"/>
      <c r="K463" s="2"/>
      <c r="L463" s="2"/>
      <c r="M463" s="2"/>
      <c r="N463" s="2"/>
      <c r="O463" s="2"/>
    </row>
    <row r="464" spans="1:15" ht="24" customHeight="1" x14ac:dyDescent="0.2">
      <c r="A464" s="684" t="s">
        <v>176</v>
      </c>
      <c r="B464" s="684"/>
      <c r="C464" s="684"/>
      <c r="D464" s="684"/>
      <c r="E464" s="618" t="s">
        <v>177</v>
      </c>
      <c r="F464" s="685"/>
      <c r="G464" s="684" t="s">
        <v>178</v>
      </c>
      <c r="H464" s="684"/>
      <c r="I464" s="684"/>
      <c r="J464" s="684"/>
      <c r="K464" s="684"/>
      <c r="L464" s="618" t="s">
        <v>177</v>
      </c>
      <c r="M464" s="618"/>
      <c r="N464" s="2"/>
      <c r="O464" s="2"/>
    </row>
    <row r="465" spans="1:15" ht="15" customHeight="1" x14ac:dyDescent="0.2">
      <c r="A465" s="689" t="s">
        <v>179</v>
      </c>
      <c r="B465" s="689"/>
      <c r="C465" s="689"/>
      <c r="D465" s="689"/>
      <c r="E465" s="689"/>
      <c r="F465" s="689"/>
      <c r="G465" s="690" t="s">
        <v>211</v>
      </c>
      <c r="H465" s="691"/>
      <c r="I465" s="691"/>
      <c r="J465" s="691"/>
      <c r="K465" s="691"/>
      <c r="L465" s="691"/>
      <c r="M465" s="691"/>
      <c r="N465" s="2"/>
      <c r="O465" s="2"/>
    </row>
    <row r="466" spans="1:15" ht="25.5" customHeight="1" x14ac:dyDescent="0.2">
      <c r="A466" s="35" t="s">
        <v>180</v>
      </c>
      <c r="B466" s="14"/>
      <c r="C466" s="14"/>
      <c r="D466" s="15"/>
      <c r="E466" s="688">
        <f>SUM(E467:F469)</f>
        <v>0</v>
      </c>
      <c r="F466" s="687"/>
      <c r="G466" s="692" t="s">
        <v>212</v>
      </c>
      <c r="H466" s="693"/>
      <c r="I466" s="693"/>
      <c r="J466" s="693"/>
      <c r="K466" s="693"/>
      <c r="L466" s="688">
        <v>0</v>
      </c>
      <c r="M466" s="687"/>
      <c r="N466" s="2"/>
      <c r="O466" s="2"/>
    </row>
    <row r="467" spans="1:15" ht="15" customHeight="1" x14ac:dyDescent="0.2">
      <c r="A467" s="77" t="s">
        <v>210</v>
      </c>
      <c r="B467" s="14"/>
      <c r="C467" s="14"/>
      <c r="D467" s="15"/>
      <c r="E467" s="686"/>
      <c r="F467" s="687"/>
      <c r="G467" s="2"/>
      <c r="H467" s="2"/>
      <c r="I467" s="2"/>
      <c r="J467" s="2"/>
      <c r="K467" s="2"/>
      <c r="L467" s="686"/>
      <c r="M467" s="686"/>
      <c r="N467" s="2"/>
      <c r="O467" s="2"/>
    </row>
    <row r="468" spans="1:15" ht="15" customHeight="1" x14ac:dyDescent="0.2">
      <c r="A468" s="77" t="s">
        <v>181</v>
      </c>
      <c r="B468" s="14"/>
      <c r="C468" s="14"/>
      <c r="D468" s="15"/>
      <c r="E468" s="686"/>
      <c r="F468" s="687"/>
      <c r="G468" s="35" t="s">
        <v>229</v>
      </c>
      <c r="H468" s="14"/>
      <c r="I468" s="14"/>
      <c r="J468" s="14"/>
      <c r="K468" s="14"/>
      <c r="L468" s="688">
        <f>SUM(L469:M488)</f>
        <v>0</v>
      </c>
      <c r="M468" s="687"/>
      <c r="N468" s="2"/>
      <c r="O468" s="2"/>
    </row>
    <row r="469" spans="1:15" ht="15" customHeight="1" x14ac:dyDescent="0.2">
      <c r="A469" s="77" t="s">
        <v>182</v>
      </c>
      <c r="B469" s="14"/>
      <c r="C469" s="14"/>
      <c r="D469" s="15"/>
      <c r="E469" s="686"/>
      <c r="F469" s="687"/>
      <c r="G469" s="13" t="s">
        <v>213</v>
      </c>
      <c r="H469" s="14"/>
      <c r="I469" s="14"/>
      <c r="J469" s="14"/>
      <c r="K469" s="14"/>
      <c r="L469" s="686"/>
      <c r="M469" s="686"/>
      <c r="N469" s="2"/>
      <c r="O469" s="2"/>
    </row>
    <row r="470" spans="1:15" ht="15" customHeight="1" x14ac:dyDescent="0.2">
      <c r="A470" s="35" t="s">
        <v>183</v>
      </c>
      <c r="B470" s="14"/>
      <c r="C470" s="14"/>
      <c r="D470" s="15"/>
      <c r="E470" s="688">
        <f>SUM(E471:F475)</f>
        <v>0</v>
      </c>
      <c r="F470" s="687"/>
      <c r="G470" s="2"/>
      <c r="H470" s="2"/>
      <c r="I470" s="2"/>
      <c r="J470" s="2"/>
      <c r="K470" s="2"/>
      <c r="L470" s="686"/>
      <c r="M470" s="686"/>
      <c r="N470" s="2"/>
      <c r="O470" s="2"/>
    </row>
    <row r="471" spans="1:15" ht="15" customHeight="1" x14ac:dyDescent="0.25">
      <c r="A471" s="77" t="s">
        <v>184</v>
      </c>
      <c r="B471" s="14"/>
      <c r="C471" s="14"/>
      <c r="D471" s="15"/>
      <c r="E471" s="686"/>
      <c r="F471" s="687"/>
      <c r="G471" s="40" t="s">
        <v>214</v>
      </c>
      <c r="H471" s="14"/>
      <c r="I471" s="14"/>
      <c r="J471" s="14"/>
      <c r="K471" s="14"/>
      <c r="L471" s="686"/>
      <c r="M471" s="686"/>
      <c r="N471" s="2"/>
      <c r="O471" s="2"/>
    </row>
    <row r="472" spans="1:15" ht="15" customHeight="1" x14ac:dyDescent="0.2">
      <c r="A472" s="77" t="s">
        <v>185</v>
      </c>
      <c r="B472" s="14"/>
      <c r="C472" s="14"/>
      <c r="D472" s="15"/>
      <c r="E472" s="686"/>
      <c r="F472" s="687"/>
      <c r="G472" s="13" t="s">
        <v>215</v>
      </c>
      <c r="H472" s="14"/>
      <c r="I472" s="14"/>
      <c r="J472" s="14"/>
      <c r="K472" s="14"/>
      <c r="L472" s="686"/>
      <c r="M472" s="686"/>
      <c r="N472" s="2"/>
      <c r="O472" s="2"/>
    </row>
    <row r="473" spans="1:15" ht="15" customHeight="1" x14ac:dyDescent="0.2">
      <c r="A473" s="77" t="s">
        <v>186</v>
      </c>
      <c r="B473" s="14"/>
      <c r="C473" s="14"/>
      <c r="D473" s="15"/>
      <c r="E473" s="694"/>
      <c r="F473" s="695"/>
      <c r="G473" s="2"/>
      <c r="H473" s="2"/>
      <c r="I473" s="2"/>
      <c r="J473" s="2"/>
      <c r="K473" s="2"/>
      <c r="L473" s="686"/>
      <c r="M473" s="686"/>
      <c r="N473" s="2"/>
      <c r="O473" s="2"/>
    </row>
    <row r="474" spans="1:15" ht="15" customHeight="1" x14ac:dyDescent="0.2">
      <c r="A474" s="77" t="s">
        <v>187</v>
      </c>
      <c r="B474" s="14"/>
      <c r="C474" s="14"/>
      <c r="D474" s="15"/>
      <c r="E474" s="694"/>
      <c r="F474" s="695"/>
      <c r="G474" s="13" t="s">
        <v>216</v>
      </c>
      <c r="H474" s="14"/>
      <c r="I474" s="14"/>
      <c r="J474" s="14"/>
      <c r="K474" s="14"/>
      <c r="L474" s="686"/>
      <c r="M474" s="686"/>
      <c r="N474" s="2"/>
      <c r="O474" s="2"/>
    </row>
    <row r="475" spans="1:15" ht="15" customHeight="1" x14ac:dyDescent="0.2">
      <c r="A475" s="77" t="s">
        <v>188</v>
      </c>
      <c r="B475" s="14"/>
      <c r="C475" s="14"/>
      <c r="D475" s="15"/>
      <c r="E475" s="686"/>
      <c r="F475" s="687"/>
      <c r="G475" s="2"/>
      <c r="H475" s="2"/>
      <c r="I475" s="2"/>
      <c r="J475" s="2"/>
      <c r="K475" s="2"/>
      <c r="L475" s="686"/>
      <c r="M475" s="686"/>
      <c r="N475" s="2"/>
      <c r="O475" s="2"/>
    </row>
    <row r="476" spans="1:15" ht="15" customHeight="1" x14ac:dyDescent="0.2">
      <c r="A476" s="35" t="s">
        <v>189</v>
      </c>
      <c r="B476" s="14"/>
      <c r="C476" s="14"/>
      <c r="D476" s="15"/>
      <c r="E476" s="688">
        <f>SUM(E477:F480)</f>
        <v>0</v>
      </c>
      <c r="F476" s="687"/>
      <c r="G476" s="13"/>
      <c r="H476" s="14"/>
      <c r="I476" s="14"/>
      <c r="J476" s="14"/>
      <c r="K476" s="14"/>
      <c r="L476" s="686"/>
      <c r="M476" s="686"/>
      <c r="N476" s="2"/>
      <c r="O476" s="2"/>
    </row>
    <row r="477" spans="1:15" ht="15" customHeight="1" x14ac:dyDescent="0.2">
      <c r="A477" s="77" t="s">
        <v>190</v>
      </c>
      <c r="B477" s="14"/>
      <c r="C477" s="14"/>
      <c r="D477" s="15"/>
      <c r="E477" s="686"/>
      <c r="F477" s="687"/>
      <c r="G477" s="2" t="s">
        <v>230</v>
      </c>
      <c r="H477" s="2"/>
      <c r="I477" s="2"/>
      <c r="J477" s="2"/>
      <c r="K477" s="2"/>
      <c r="L477" s="686"/>
      <c r="M477" s="686"/>
      <c r="N477" s="2"/>
      <c r="O477" s="2"/>
    </row>
    <row r="478" spans="1:15" ht="15" customHeight="1" x14ac:dyDescent="0.2">
      <c r="A478" s="77" t="s">
        <v>191</v>
      </c>
      <c r="B478" s="14"/>
      <c r="C478" s="14"/>
      <c r="D478" s="15"/>
      <c r="E478" s="686"/>
      <c r="F478" s="687"/>
      <c r="G478" s="13"/>
      <c r="H478" s="14"/>
      <c r="I478" s="14"/>
      <c r="J478" s="14"/>
      <c r="K478" s="14"/>
      <c r="L478" s="686"/>
      <c r="M478" s="686"/>
      <c r="N478" s="2"/>
      <c r="O478" s="2"/>
    </row>
    <row r="479" spans="1:15" ht="15" customHeight="1" x14ac:dyDescent="0.2">
      <c r="A479" s="77" t="s">
        <v>192</v>
      </c>
      <c r="B479" s="14"/>
      <c r="C479" s="14"/>
      <c r="D479" s="15"/>
      <c r="E479" s="686"/>
      <c r="F479" s="687"/>
      <c r="G479" s="13" t="s">
        <v>228</v>
      </c>
      <c r="H479" s="14"/>
      <c r="I479" s="14"/>
      <c r="J479" s="14"/>
      <c r="K479" s="14"/>
      <c r="L479" s="686"/>
      <c r="M479" s="686"/>
      <c r="N479" s="2"/>
      <c r="O479" s="2"/>
    </row>
    <row r="480" spans="1:15" ht="15" customHeight="1" x14ac:dyDescent="0.2">
      <c r="A480" s="77" t="s">
        <v>193</v>
      </c>
      <c r="B480" s="14"/>
      <c r="C480" s="14"/>
      <c r="D480" s="15"/>
      <c r="E480" s="686"/>
      <c r="F480" s="687"/>
      <c r="G480" s="2"/>
      <c r="H480" s="2"/>
      <c r="I480" s="2"/>
      <c r="J480" s="2"/>
      <c r="K480" s="2"/>
      <c r="L480" s="686"/>
      <c r="M480" s="686"/>
      <c r="N480" s="2"/>
      <c r="O480" s="2"/>
    </row>
    <row r="481" spans="1:15" ht="15" customHeight="1" x14ac:dyDescent="0.2">
      <c r="A481" s="77"/>
      <c r="B481" s="14"/>
      <c r="C481" s="14"/>
      <c r="D481" s="15"/>
      <c r="E481" s="686"/>
      <c r="F481" s="687"/>
      <c r="G481" s="13"/>
      <c r="H481" s="14"/>
      <c r="I481" s="14"/>
      <c r="J481" s="14"/>
      <c r="K481" s="14"/>
      <c r="L481" s="686"/>
      <c r="M481" s="686"/>
      <c r="N481" s="2"/>
      <c r="O481" s="2"/>
    </row>
    <row r="482" spans="1:15" ht="15" customHeight="1" x14ac:dyDescent="0.2">
      <c r="A482" s="35" t="s">
        <v>194</v>
      </c>
      <c r="B482" s="14"/>
      <c r="C482" s="14"/>
      <c r="D482" s="15"/>
      <c r="E482" s="688">
        <f>SUM(E483:F484)</f>
        <v>0</v>
      </c>
      <c r="F482" s="687"/>
      <c r="G482" s="2" t="s">
        <v>217</v>
      </c>
      <c r="H482" s="2"/>
      <c r="I482" s="2"/>
      <c r="J482" s="2"/>
      <c r="K482" s="2"/>
      <c r="L482" s="686"/>
      <c r="M482" s="686"/>
      <c r="N482" s="2"/>
      <c r="O482" s="2"/>
    </row>
    <row r="483" spans="1:15" ht="15" customHeight="1" x14ac:dyDescent="0.2">
      <c r="A483" s="77" t="s">
        <v>195</v>
      </c>
      <c r="B483" s="14"/>
      <c r="C483" s="14"/>
      <c r="D483" s="15"/>
      <c r="E483" s="686"/>
      <c r="F483" s="687"/>
      <c r="G483" s="13"/>
      <c r="H483" s="14"/>
      <c r="I483" s="14"/>
      <c r="J483" s="14"/>
      <c r="K483" s="14"/>
      <c r="L483" s="686"/>
      <c r="M483" s="686"/>
      <c r="N483" s="2"/>
      <c r="O483" s="2"/>
    </row>
    <row r="484" spans="1:15" ht="15" customHeight="1" x14ac:dyDescent="0.2">
      <c r="A484" s="77" t="s">
        <v>196</v>
      </c>
      <c r="B484" s="14"/>
      <c r="C484" s="14"/>
      <c r="D484" s="15"/>
      <c r="E484" s="686"/>
      <c r="F484" s="687"/>
      <c r="G484" s="2" t="s">
        <v>218</v>
      </c>
      <c r="H484" s="2"/>
      <c r="I484" s="2"/>
      <c r="J484" s="2"/>
      <c r="K484" s="2"/>
      <c r="L484" s="686"/>
      <c r="M484" s="686"/>
      <c r="N484" s="2"/>
      <c r="O484" s="2"/>
    </row>
    <row r="485" spans="1:15" ht="15" customHeight="1" x14ac:dyDescent="0.2">
      <c r="A485" s="35" t="s">
        <v>197</v>
      </c>
      <c r="B485" s="14"/>
      <c r="C485" s="14"/>
      <c r="D485" s="15"/>
      <c r="E485" s="688">
        <f>SUM(E486:F488)</f>
        <v>0</v>
      </c>
      <c r="F485" s="687"/>
      <c r="G485" s="13"/>
      <c r="H485" s="14"/>
      <c r="I485" s="14"/>
      <c r="J485" s="14"/>
      <c r="K485" s="14"/>
      <c r="L485" s="686"/>
      <c r="M485" s="686"/>
      <c r="N485" s="2"/>
      <c r="O485" s="2"/>
    </row>
    <row r="486" spans="1:15" ht="15" customHeight="1" x14ac:dyDescent="0.2">
      <c r="A486" s="77" t="s">
        <v>198</v>
      </c>
      <c r="B486" s="14"/>
      <c r="C486" s="14"/>
      <c r="D486" s="15"/>
      <c r="E486" s="686"/>
      <c r="F486" s="687"/>
      <c r="G486" s="13" t="s">
        <v>219</v>
      </c>
      <c r="H486" s="14"/>
      <c r="I486" s="14"/>
      <c r="J486" s="14"/>
      <c r="K486" s="14"/>
      <c r="L486" s="686"/>
      <c r="M486" s="686"/>
      <c r="N486" s="2"/>
      <c r="O486" s="2"/>
    </row>
    <row r="487" spans="1:15" ht="15" customHeight="1" x14ac:dyDescent="0.2">
      <c r="A487" s="77" t="s">
        <v>199</v>
      </c>
      <c r="B487" s="14"/>
      <c r="C487" s="14"/>
      <c r="D487" s="15"/>
      <c r="E487" s="686"/>
      <c r="F487" s="687"/>
      <c r="G487" s="13" t="s">
        <v>220</v>
      </c>
      <c r="H487" s="14"/>
      <c r="I487" s="14"/>
      <c r="J487" s="14"/>
      <c r="K487" s="14"/>
      <c r="L487" s="686"/>
      <c r="M487" s="686"/>
      <c r="N487" s="2"/>
      <c r="O487" s="2"/>
    </row>
    <row r="488" spans="1:15" ht="15" customHeight="1" x14ac:dyDescent="0.2">
      <c r="A488" s="77" t="s">
        <v>200</v>
      </c>
      <c r="B488" s="14"/>
      <c r="C488" s="14"/>
      <c r="D488" s="15"/>
      <c r="E488" s="686"/>
      <c r="F488" s="687"/>
      <c r="G488" s="13" t="s">
        <v>221</v>
      </c>
      <c r="H488" s="14"/>
      <c r="I488" s="14"/>
      <c r="J488" s="14"/>
      <c r="K488" s="14"/>
      <c r="L488" s="686"/>
      <c r="M488" s="686"/>
      <c r="N488" s="2"/>
      <c r="O488" s="2"/>
    </row>
    <row r="489" spans="1:15" ht="15" customHeight="1" x14ac:dyDescent="0.2">
      <c r="A489" s="35" t="s">
        <v>201</v>
      </c>
      <c r="B489" s="14"/>
      <c r="C489" s="14"/>
      <c r="D489" s="15"/>
      <c r="E489" s="688">
        <v>0</v>
      </c>
      <c r="F489" s="687"/>
      <c r="G489" s="35" t="s">
        <v>222</v>
      </c>
      <c r="H489" s="14"/>
      <c r="I489" s="14"/>
      <c r="J489" s="14"/>
      <c r="K489" s="14"/>
      <c r="L489" s="688">
        <v>0</v>
      </c>
      <c r="M489" s="687"/>
      <c r="N489" s="2"/>
      <c r="O489" s="2"/>
    </row>
    <row r="490" spans="1:15" ht="15" customHeight="1" x14ac:dyDescent="0.2">
      <c r="A490" s="77"/>
      <c r="B490" s="14"/>
      <c r="C490" s="14"/>
      <c r="D490" s="15"/>
      <c r="E490" s="686"/>
      <c r="F490" s="687"/>
      <c r="G490" s="2" t="s">
        <v>223</v>
      </c>
      <c r="H490" s="2"/>
      <c r="I490" s="2"/>
      <c r="J490" s="2"/>
      <c r="K490" s="2"/>
      <c r="L490" s="686"/>
      <c r="M490" s="686"/>
      <c r="N490" s="2"/>
      <c r="O490" s="2"/>
    </row>
    <row r="491" spans="1:15" ht="15" customHeight="1" x14ac:dyDescent="0.2">
      <c r="A491" s="35" t="s">
        <v>202</v>
      </c>
      <c r="B491" s="14"/>
      <c r="C491" s="14"/>
      <c r="D491" s="15"/>
      <c r="E491" s="688">
        <v>0</v>
      </c>
      <c r="F491" s="687"/>
      <c r="G491" s="35" t="s">
        <v>224</v>
      </c>
      <c r="H491" s="14"/>
      <c r="I491" s="14"/>
      <c r="J491" s="14"/>
      <c r="K491" s="14"/>
      <c r="L491" s="688">
        <v>0</v>
      </c>
      <c r="M491" s="687"/>
      <c r="N491" s="2"/>
      <c r="O491" s="2"/>
    </row>
    <row r="492" spans="1:15" ht="15" customHeight="1" x14ac:dyDescent="0.2">
      <c r="A492" s="35" t="s">
        <v>203</v>
      </c>
      <c r="B492" s="14"/>
      <c r="C492" s="14"/>
      <c r="D492" s="15"/>
      <c r="E492" s="688">
        <v>0</v>
      </c>
      <c r="F492" s="687"/>
      <c r="G492" s="35" t="s">
        <v>225</v>
      </c>
      <c r="H492" s="14"/>
      <c r="I492" s="14"/>
      <c r="J492" s="14"/>
      <c r="K492" s="14"/>
      <c r="L492" s="688">
        <v>0</v>
      </c>
      <c r="M492" s="687"/>
      <c r="N492" s="2"/>
      <c r="O492" s="2"/>
    </row>
    <row r="493" spans="1:15" ht="15" customHeight="1" x14ac:dyDescent="0.2">
      <c r="A493" s="37" t="s">
        <v>204</v>
      </c>
      <c r="B493" s="38"/>
      <c r="C493" s="38"/>
      <c r="D493" s="39"/>
      <c r="E493" s="688">
        <v>0</v>
      </c>
      <c r="F493" s="687"/>
      <c r="G493" s="35" t="s">
        <v>226</v>
      </c>
      <c r="H493" s="14"/>
      <c r="I493" s="14"/>
      <c r="J493" s="14"/>
      <c r="K493" s="14"/>
      <c r="L493" s="688">
        <v>0</v>
      </c>
      <c r="M493" s="687"/>
      <c r="N493" s="2"/>
      <c r="O493" s="2"/>
    </row>
    <row r="494" spans="1:15" ht="15" customHeight="1" x14ac:dyDescent="0.2">
      <c r="A494" s="689" t="s">
        <v>205</v>
      </c>
      <c r="B494" s="689"/>
      <c r="C494" s="689"/>
      <c r="D494" s="689"/>
      <c r="E494" s="689"/>
      <c r="F494" s="689"/>
      <c r="G494" s="13"/>
      <c r="H494" s="14"/>
      <c r="I494" s="14"/>
      <c r="J494" s="14"/>
      <c r="K494" s="14"/>
      <c r="L494" s="686"/>
      <c r="M494" s="686"/>
      <c r="N494" s="2"/>
      <c r="O494" s="2"/>
    </row>
    <row r="495" spans="1:15" ht="15" customHeight="1" x14ac:dyDescent="0.2">
      <c r="A495" s="77" t="s">
        <v>206</v>
      </c>
      <c r="B495" s="14"/>
      <c r="C495" s="14"/>
      <c r="D495" s="15"/>
      <c r="E495" s="686"/>
      <c r="F495" s="687"/>
      <c r="G495" s="13"/>
      <c r="H495" s="14"/>
      <c r="I495" s="14"/>
      <c r="J495" s="14"/>
      <c r="K495" s="14"/>
      <c r="L495" s="686"/>
      <c r="M495" s="686"/>
      <c r="N495" s="2"/>
      <c r="O495" s="2"/>
    </row>
    <row r="496" spans="1:15" ht="15" customHeight="1" x14ac:dyDescent="0.2">
      <c r="A496" s="77" t="s">
        <v>207</v>
      </c>
      <c r="B496" s="14"/>
      <c r="C496" s="14"/>
      <c r="D496" s="15"/>
      <c r="E496" s="686"/>
      <c r="F496" s="687"/>
      <c r="G496" s="13"/>
      <c r="H496" s="14"/>
      <c r="I496" s="14"/>
      <c r="J496" s="14"/>
      <c r="K496" s="14"/>
      <c r="L496" s="686"/>
      <c r="M496" s="686"/>
      <c r="N496" s="2"/>
      <c r="O496" s="2"/>
    </row>
    <row r="497" spans="1:15" ht="15" customHeight="1" x14ac:dyDescent="0.2">
      <c r="A497" s="77" t="s">
        <v>208</v>
      </c>
      <c r="B497" s="14"/>
      <c r="C497" s="14"/>
      <c r="D497" s="15"/>
      <c r="E497" s="686"/>
      <c r="F497" s="687"/>
      <c r="G497" s="2"/>
      <c r="H497" s="2"/>
      <c r="I497" s="2"/>
      <c r="J497" s="2"/>
      <c r="K497" s="2"/>
      <c r="L497" s="686"/>
      <c r="M497" s="686"/>
      <c r="N497" s="2"/>
      <c r="O497" s="2"/>
    </row>
    <row r="498" spans="1:15" ht="15" customHeight="1" x14ac:dyDescent="0.2">
      <c r="A498" s="36" t="s">
        <v>209</v>
      </c>
      <c r="B498" s="14"/>
      <c r="C498" s="14"/>
      <c r="D498" s="15"/>
      <c r="E498" s="696"/>
      <c r="F498" s="697"/>
      <c r="G498" s="36" t="s">
        <v>227</v>
      </c>
      <c r="H498" s="14"/>
      <c r="I498" s="14"/>
      <c r="J498" s="14"/>
      <c r="K498" s="14"/>
      <c r="L498" s="688">
        <f>+L466+L468+L489+L491+L492+L493</f>
        <v>0</v>
      </c>
      <c r="M498" s="687"/>
      <c r="N498" s="2"/>
      <c r="O498" s="2"/>
    </row>
    <row r="499" spans="1:15" ht="24" customHeight="1" x14ac:dyDescent="0.2">
      <c r="A499" s="698" t="s">
        <v>231</v>
      </c>
      <c r="B499" s="698"/>
      <c r="C499" s="698"/>
      <c r="D499" s="698"/>
      <c r="E499" s="698"/>
      <c r="F499" s="698"/>
      <c r="G499" s="698"/>
      <c r="H499" s="698"/>
      <c r="I499" s="698"/>
      <c r="J499" s="698"/>
      <c r="K499" s="698"/>
      <c r="L499" s="698"/>
      <c r="M499" s="698"/>
      <c r="N499" s="2"/>
      <c r="O499" s="2"/>
    </row>
    <row r="500" spans="1:15" ht="15" x14ac:dyDescent="0.2">
      <c r="A500" s="41" t="s">
        <v>232</v>
      </c>
      <c r="B500" s="14"/>
      <c r="C500" s="14"/>
      <c r="D500" s="15"/>
      <c r="E500" s="688">
        <v>0</v>
      </c>
      <c r="F500" s="699"/>
      <c r="G500" s="42" t="s">
        <v>238</v>
      </c>
      <c r="H500" s="14"/>
      <c r="I500" s="14"/>
      <c r="J500" s="14"/>
      <c r="K500" s="15"/>
      <c r="L500" s="688">
        <v>0</v>
      </c>
      <c r="M500" s="699"/>
      <c r="N500" s="2"/>
      <c r="O500" s="2"/>
    </row>
    <row r="501" spans="1:15" ht="15" x14ac:dyDescent="0.2">
      <c r="A501" s="42" t="s">
        <v>233</v>
      </c>
      <c r="B501" s="14"/>
      <c r="C501" s="14"/>
      <c r="D501" s="15"/>
      <c r="E501" s="686">
        <v>0</v>
      </c>
      <c r="F501" s="687"/>
      <c r="G501" s="1" t="s">
        <v>239</v>
      </c>
      <c r="H501" s="2"/>
      <c r="I501" s="2"/>
      <c r="J501" s="2"/>
      <c r="K501" s="2"/>
      <c r="L501" s="686">
        <v>0</v>
      </c>
      <c r="M501" s="687"/>
      <c r="N501" s="2"/>
      <c r="O501" s="2"/>
    </row>
    <row r="502" spans="1:15" ht="15" x14ac:dyDescent="0.2">
      <c r="A502" s="42" t="s">
        <v>234</v>
      </c>
      <c r="B502" s="14"/>
      <c r="C502" s="14"/>
      <c r="D502" s="15"/>
      <c r="E502" s="686">
        <v>0</v>
      </c>
      <c r="F502" s="687"/>
      <c r="G502" s="42" t="s">
        <v>240</v>
      </c>
      <c r="H502" s="14"/>
      <c r="I502" s="14"/>
      <c r="J502" s="14"/>
      <c r="K502" s="15"/>
      <c r="L502" s="686">
        <v>0</v>
      </c>
      <c r="M502" s="687"/>
      <c r="N502" s="2"/>
      <c r="O502" s="2"/>
    </row>
    <row r="503" spans="1:15" ht="15" x14ac:dyDescent="0.2">
      <c r="A503" s="42" t="s">
        <v>235</v>
      </c>
      <c r="B503" s="14"/>
      <c r="C503" s="14"/>
      <c r="D503" s="15"/>
      <c r="E503" s="686">
        <v>0</v>
      </c>
      <c r="F503" s="687"/>
      <c r="G503" s="42"/>
      <c r="H503" s="14"/>
      <c r="I503" s="14"/>
      <c r="J503" s="14"/>
      <c r="K503" s="15"/>
      <c r="L503" s="686">
        <v>0</v>
      </c>
      <c r="M503" s="687"/>
      <c r="N503" s="2"/>
      <c r="O503" s="2"/>
    </row>
    <row r="504" spans="1:15" ht="15" x14ac:dyDescent="0.2">
      <c r="A504" s="42" t="s">
        <v>236</v>
      </c>
      <c r="B504" s="14"/>
      <c r="C504" s="14"/>
      <c r="D504" s="15"/>
      <c r="E504" s="686">
        <v>0</v>
      </c>
      <c r="F504" s="687"/>
      <c r="G504" s="42" t="s">
        <v>241</v>
      </c>
      <c r="H504" s="14"/>
      <c r="I504" s="14"/>
      <c r="J504" s="14"/>
      <c r="K504" s="15"/>
      <c r="L504" s="686">
        <v>0</v>
      </c>
      <c r="M504" s="687"/>
      <c r="N504" s="2"/>
      <c r="O504" s="2"/>
    </row>
    <row r="505" spans="1:15" ht="15" x14ac:dyDescent="0.25">
      <c r="A505" s="41" t="s">
        <v>237</v>
      </c>
      <c r="B505" s="14"/>
      <c r="C505" s="14"/>
      <c r="D505" s="15"/>
      <c r="E505" s="696">
        <f>SUM(E500:F504)</f>
        <v>0</v>
      </c>
      <c r="F505" s="697"/>
      <c r="G505" s="41" t="s">
        <v>242</v>
      </c>
      <c r="H505" s="43"/>
      <c r="I505" s="43"/>
      <c r="J505" s="43"/>
      <c r="K505" s="44"/>
      <c r="L505" s="696">
        <f>SUM(L500:M504)</f>
        <v>0</v>
      </c>
      <c r="M505" s="697"/>
      <c r="N505" s="2"/>
      <c r="O505" s="2"/>
    </row>
    <row r="506" spans="1:15" ht="43.5" customHeight="1" x14ac:dyDescent="0.2">
      <c r="A506" s="536" t="s">
        <v>243</v>
      </c>
      <c r="B506" s="537"/>
      <c r="C506" s="700">
        <f>+L471</f>
        <v>0</v>
      </c>
      <c r="D506" s="701"/>
      <c r="E506" s="539" t="s">
        <v>244</v>
      </c>
      <c r="F506" s="539"/>
      <c r="G506" s="45" t="str">
        <f>IF(L498&gt;0,C506/L498,"0,00 %")</f>
        <v>0,00 %</v>
      </c>
      <c r="H506" s="78" t="s">
        <v>245</v>
      </c>
      <c r="I506" s="14"/>
      <c r="J506" s="14"/>
      <c r="K506" s="14"/>
      <c r="L506" s="14"/>
      <c r="M506" s="15"/>
      <c r="N506" s="2"/>
      <c r="O506" s="2"/>
    </row>
    <row r="507" spans="1:15" ht="14.25" x14ac:dyDescent="0.2">
      <c r="A507" s="2"/>
      <c r="B507" s="2"/>
      <c r="C507" s="2"/>
      <c r="D507" s="2"/>
      <c r="E507" s="2"/>
      <c r="F507" s="2"/>
      <c r="G507" s="2"/>
      <c r="H507" s="2"/>
      <c r="I507" s="2"/>
      <c r="J507" s="2"/>
      <c r="K507" s="2"/>
      <c r="L507" s="2"/>
      <c r="M507" s="2"/>
      <c r="N507" s="2"/>
      <c r="O507" s="2"/>
    </row>
    <row r="508" spans="1:15" ht="14.25" x14ac:dyDescent="0.2">
      <c r="A508" s="2"/>
      <c r="B508" s="2"/>
      <c r="C508" s="2"/>
      <c r="D508" s="2"/>
      <c r="E508" s="2"/>
      <c r="F508" s="2"/>
      <c r="G508" s="2"/>
      <c r="H508" s="2"/>
      <c r="I508" s="2"/>
      <c r="J508" s="2"/>
      <c r="K508" s="2"/>
      <c r="L508" s="2"/>
      <c r="M508" s="2"/>
      <c r="N508" s="2"/>
      <c r="O508" s="2"/>
    </row>
    <row r="509" spans="1:15" ht="14.25" x14ac:dyDescent="0.2">
      <c r="A509" s="2"/>
      <c r="B509" s="2"/>
      <c r="C509" s="2"/>
      <c r="D509" s="2"/>
      <c r="E509" s="2"/>
      <c r="F509" s="2"/>
      <c r="G509" s="2"/>
      <c r="H509" s="2"/>
      <c r="I509" s="2"/>
      <c r="J509" s="2"/>
      <c r="K509" s="2"/>
      <c r="L509" s="2"/>
      <c r="M509" s="2"/>
      <c r="N509" s="2"/>
      <c r="O509" s="2"/>
    </row>
    <row r="510" spans="1:15" ht="14.25" x14ac:dyDescent="0.2">
      <c r="A510" s="2"/>
      <c r="B510" s="2"/>
      <c r="C510" s="2"/>
      <c r="D510" s="2"/>
      <c r="E510" s="2"/>
      <c r="F510" s="2"/>
      <c r="G510" s="2"/>
      <c r="H510" s="2"/>
      <c r="I510" s="2"/>
      <c r="J510" s="2"/>
      <c r="K510" s="2"/>
      <c r="L510" s="2"/>
      <c r="M510" s="2"/>
      <c r="N510" s="2"/>
      <c r="O510" s="2"/>
    </row>
    <row r="511" spans="1:15" ht="14.25" x14ac:dyDescent="0.2">
      <c r="A511" s="2"/>
      <c r="B511" s="2"/>
      <c r="C511" s="2"/>
      <c r="D511" s="2"/>
      <c r="E511" s="2"/>
      <c r="F511" s="2"/>
      <c r="G511" s="2"/>
      <c r="H511" s="2"/>
      <c r="I511" s="2"/>
      <c r="J511" s="2"/>
      <c r="K511" s="2"/>
      <c r="L511" s="2"/>
      <c r="M511" s="2"/>
      <c r="N511" s="2"/>
      <c r="O511" s="2"/>
    </row>
    <row r="512" spans="1:15" ht="30" x14ac:dyDescent="0.2">
      <c r="A512" s="602" t="s">
        <v>313</v>
      </c>
      <c r="B512" s="603"/>
      <c r="C512" s="603"/>
      <c r="D512" s="603"/>
      <c r="E512" s="603"/>
      <c r="F512" s="603"/>
      <c r="G512" s="603"/>
      <c r="H512" s="603"/>
      <c r="I512" s="603"/>
      <c r="J512" s="603"/>
      <c r="K512" s="603"/>
      <c r="L512" s="603"/>
      <c r="M512" s="603"/>
      <c r="N512" s="604"/>
      <c r="O512" s="2"/>
    </row>
    <row r="513" spans="1:15" ht="15" x14ac:dyDescent="0.2">
      <c r="A513" s="605" t="s">
        <v>0</v>
      </c>
      <c r="B513" s="606"/>
      <c r="C513" s="606"/>
      <c r="D513" s="606"/>
      <c r="E513" s="606"/>
      <c r="F513" s="606"/>
      <c r="G513" s="606"/>
      <c r="H513" s="606"/>
      <c r="I513" s="606"/>
      <c r="J513" s="606"/>
      <c r="K513" s="606"/>
      <c r="L513" s="606"/>
      <c r="M513" s="606"/>
      <c r="N513" s="607"/>
      <c r="O513" s="2"/>
    </row>
    <row r="514" spans="1:15" ht="37.5" customHeight="1" x14ac:dyDescent="0.2">
      <c r="A514" s="702" t="s">
        <v>314</v>
      </c>
      <c r="B514" s="702"/>
      <c r="C514" s="702"/>
      <c r="D514" s="702"/>
      <c r="E514" s="702"/>
      <c r="F514" s="702"/>
      <c r="G514" s="702"/>
      <c r="H514" s="702"/>
      <c r="I514" s="702"/>
      <c r="J514" s="702"/>
      <c r="K514" s="702"/>
      <c r="L514" s="702"/>
      <c r="M514" s="702"/>
      <c r="N514" s="702"/>
      <c r="O514" s="2"/>
    </row>
    <row r="515" spans="1:15" ht="14.25" x14ac:dyDescent="0.2">
      <c r="A515" s="2"/>
      <c r="B515" s="2"/>
      <c r="C515" s="2"/>
      <c r="D515" s="2"/>
      <c r="E515" s="2"/>
      <c r="F515" s="2"/>
      <c r="G515" s="2"/>
      <c r="H515" s="2"/>
      <c r="I515" s="2"/>
      <c r="J515" s="2"/>
      <c r="K515" s="2"/>
      <c r="L515" s="2"/>
      <c r="M515" s="2"/>
      <c r="N515" s="2"/>
      <c r="O515" s="2"/>
    </row>
    <row r="516" spans="1:15" ht="20.100000000000001" customHeight="1" x14ac:dyDescent="0.2">
      <c r="A516" s="608" t="s">
        <v>1</v>
      </c>
      <c r="B516" s="608"/>
      <c r="C516" s="2"/>
      <c r="D516" s="616" t="str">
        <f>IF(D4&lt;&gt;"",D4,"")</f>
        <v/>
      </c>
      <c r="E516" s="539"/>
      <c r="F516" s="617"/>
      <c r="G516" s="2"/>
      <c r="H516" s="2"/>
      <c r="I516" s="2"/>
      <c r="J516" s="2"/>
      <c r="K516" s="2"/>
      <c r="L516" s="2"/>
      <c r="M516" s="2"/>
      <c r="N516" s="2"/>
      <c r="O516" s="2"/>
    </row>
    <row r="517" spans="1:15" ht="14.25" x14ac:dyDescent="0.2">
      <c r="A517" s="2"/>
      <c r="B517" s="2"/>
      <c r="C517" s="2"/>
      <c r="D517" s="2"/>
      <c r="E517" s="2"/>
      <c r="F517" s="2"/>
      <c r="G517" s="2"/>
      <c r="H517" s="2"/>
      <c r="I517" s="2"/>
      <c r="J517" s="2"/>
      <c r="K517" s="2"/>
      <c r="L517" s="2"/>
      <c r="M517" s="2"/>
      <c r="N517" s="2"/>
      <c r="O517" s="2"/>
    </row>
    <row r="518" spans="1:15" ht="20.100000000000001" customHeight="1" x14ac:dyDescent="0.2">
      <c r="A518" s="7" t="s">
        <v>91</v>
      </c>
      <c r="B518" s="2"/>
      <c r="C518" s="2"/>
      <c r="D518" s="703" t="str">
        <f>IF(D6&lt;&gt;"",D6,"")</f>
        <v/>
      </c>
      <c r="E518" s="704"/>
      <c r="F518" s="704"/>
      <c r="G518" s="704"/>
      <c r="H518" s="704"/>
      <c r="I518" s="704"/>
      <c r="J518" s="704"/>
      <c r="K518" s="704"/>
      <c r="L518" s="704"/>
      <c r="M518" s="704"/>
      <c r="N518" s="705"/>
      <c r="O518" s="2"/>
    </row>
    <row r="519" spans="1:15" ht="14.25" x14ac:dyDescent="0.2">
      <c r="A519" s="2"/>
      <c r="B519" s="2"/>
      <c r="C519" s="2"/>
      <c r="D519" s="2"/>
      <c r="E519" s="2"/>
      <c r="F519" s="2"/>
      <c r="G519" s="2"/>
      <c r="H519" s="2"/>
      <c r="I519" s="2"/>
      <c r="J519" s="2"/>
      <c r="K519" s="2"/>
      <c r="L519" s="2"/>
      <c r="M519" s="2"/>
      <c r="N519" s="2"/>
      <c r="O519" s="2"/>
    </row>
    <row r="520" spans="1:15" ht="20.100000000000001" customHeight="1" x14ac:dyDescent="0.2">
      <c r="A520" s="608" t="s">
        <v>315</v>
      </c>
      <c r="B520" s="608"/>
      <c r="C520" s="2"/>
      <c r="D520" s="613"/>
      <c r="E520" s="615"/>
      <c r="F520" s="2"/>
      <c r="G520" s="2"/>
      <c r="H520" s="2"/>
      <c r="I520" s="2"/>
      <c r="J520" s="2"/>
      <c r="K520" s="2"/>
      <c r="L520" s="2"/>
      <c r="M520" s="2"/>
      <c r="N520" s="2"/>
      <c r="O520" s="2"/>
    </row>
    <row r="521" spans="1:15" ht="14.25" x14ac:dyDescent="0.2">
      <c r="A521" s="2"/>
      <c r="B521" s="2"/>
      <c r="C521" s="2"/>
      <c r="D521" s="2"/>
      <c r="E521" s="2"/>
      <c r="F521" s="2"/>
      <c r="G521" s="2"/>
      <c r="H521" s="2"/>
      <c r="I521" s="2"/>
      <c r="J521" s="2"/>
      <c r="K521" s="2"/>
      <c r="L521" s="2"/>
      <c r="M521" s="2"/>
      <c r="N521" s="2"/>
      <c r="O521" s="2"/>
    </row>
    <row r="522" spans="1:15" ht="20.100000000000001" customHeight="1" x14ac:dyDescent="0.2">
      <c r="A522" s="608" t="s">
        <v>316</v>
      </c>
      <c r="B522" s="608"/>
      <c r="C522" s="2"/>
      <c r="D522" s="613" t="str">
        <f>IF(C32&lt;&gt;"",C32,"")</f>
        <v/>
      </c>
      <c r="E522" s="614"/>
      <c r="F522" s="614"/>
      <c r="G522" s="614"/>
      <c r="H522" s="614"/>
      <c r="I522" s="614"/>
      <c r="J522" s="614"/>
      <c r="K522" s="614"/>
      <c r="L522" s="614"/>
      <c r="M522" s="614"/>
      <c r="N522" s="615"/>
      <c r="O522" s="2"/>
    </row>
    <row r="523" spans="1:15" ht="14.25" x14ac:dyDescent="0.2">
      <c r="A523" s="2"/>
      <c r="B523" s="2"/>
      <c r="C523" s="2"/>
      <c r="D523" s="2"/>
      <c r="E523" s="2"/>
      <c r="F523" s="2"/>
      <c r="G523" s="2"/>
      <c r="H523" s="2"/>
      <c r="I523" s="2"/>
      <c r="J523" s="2"/>
      <c r="K523" s="2"/>
      <c r="L523" s="2"/>
      <c r="M523" s="2"/>
      <c r="N523" s="2"/>
      <c r="O523" s="2"/>
    </row>
    <row r="524" spans="1:15" ht="15.95" customHeight="1" x14ac:dyDescent="0.25">
      <c r="A524" s="6" t="s">
        <v>317</v>
      </c>
      <c r="B524" s="4"/>
      <c r="C524" s="4"/>
      <c r="D524" s="4"/>
      <c r="E524" s="4"/>
      <c r="F524" s="4"/>
      <c r="G524" s="4"/>
      <c r="H524" s="4"/>
      <c r="I524" s="4"/>
      <c r="J524" s="4"/>
      <c r="K524" s="4"/>
      <c r="L524" s="4"/>
      <c r="M524" s="4"/>
      <c r="N524" s="4"/>
      <c r="O524" s="2"/>
    </row>
    <row r="525" spans="1:15" ht="14.25" x14ac:dyDescent="0.2">
      <c r="A525" s="2"/>
      <c r="B525" s="2"/>
      <c r="C525" s="2"/>
      <c r="D525" s="2"/>
      <c r="E525" s="2"/>
      <c r="F525" s="2"/>
      <c r="G525" s="2"/>
      <c r="H525" s="2"/>
      <c r="I525" s="2"/>
      <c r="J525" s="2"/>
      <c r="K525" s="2"/>
      <c r="L525" s="2"/>
      <c r="M525" s="2"/>
      <c r="N525" s="2"/>
      <c r="O525" s="2"/>
    </row>
    <row r="526" spans="1:15" ht="20.100000000000001" customHeight="1" x14ac:dyDescent="0.2">
      <c r="A526" s="7" t="s">
        <v>2</v>
      </c>
      <c r="B526" s="621"/>
      <c r="C526" s="622"/>
      <c r="D526" s="623"/>
      <c r="E526" s="2"/>
      <c r="F526" s="3" t="s">
        <v>3</v>
      </c>
      <c r="G526" s="536"/>
      <c r="H526" s="537"/>
      <c r="I526" s="537"/>
      <c r="J526" s="612"/>
      <c r="K526" s="2"/>
      <c r="L526" s="2"/>
      <c r="M526" s="2"/>
      <c r="N526" s="2"/>
      <c r="O526" s="2"/>
    </row>
    <row r="527" spans="1:15" ht="9.9499999999999993" customHeight="1" x14ac:dyDescent="0.2">
      <c r="A527" s="2"/>
      <c r="B527" s="2"/>
      <c r="C527" s="2"/>
      <c r="D527" s="2"/>
      <c r="E527" s="2"/>
      <c r="F527" s="2"/>
      <c r="G527" s="2"/>
      <c r="H527" s="2"/>
      <c r="I527" s="2"/>
      <c r="J527" s="2"/>
      <c r="K527" s="2"/>
      <c r="L527" s="2"/>
      <c r="M527" s="2"/>
      <c r="N527" s="2"/>
      <c r="O527" s="2"/>
    </row>
    <row r="528" spans="1:15" ht="20.100000000000001" customHeight="1" x14ac:dyDescent="0.2">
      <c r="A528" s="7" t="s">
        <v>4</v>
      </c>
      <c r="B528" s="536"/>
      <c r="C528" s="537"/>
      <c r="D528" s="537"/>
      <c r="E528" s="537"/>
      <c r="F528" s="537"/>
      <c r="G528" s="537"/>
      <c r="H528" s="537"/>
      <c r="I528" s="537"/>
      <c r="J528" s="612"/>
      <c r="K528" s="2"/>
      <c r="L528" s="2"/>
      <c r="M528" s="2"/>
      <c r="N528" s="2"/>
      <c r="O528" s="2"/>
    </row>
    <row r="529" spans="1:15" ht="9.9499999999999993" customHeight="1" x14ac:dyDescent="0.2">
      <c r="A529" s="2"/>
      <c r="B529" s="2"/>
      <c r="C529" s="2"/>
      <c r="D529" s="2"/>
      <c r="E529" s="2"/>
      <c r="F529" s="2"/>
      <c r="G529" s="2"/>
      <c r="H529" s="2"/>
      <c r="I529" s="2"/>
      <c r="J529" s="2"/>
      <c r="K529" s="2"/>
      <c r="L529" s="2"/>
      <c r="M529" s="2"/>
      <c r="N529" s="2"/>
      <c r="O529" s="2"/>
    </row>
    <row r="530" spans="1:15" ht="20.100000000000001" customHeight="1" x14ac:dyDescent="0.2">
      <c r="A530" s="7" t="s">
        <v>5</v>
      </c>
      <c r="B530" s="624"/>
      <c r="C530" s="625"/>
      <c r="D530" s="2"/>
      <c r="E530" s="2"/>
      <c r="F530" s="2"/>
      <c r="G530" s="2"/>
      <c r="H530" s="2"/>
      <c r="I530" s="2"/>
      <c r="J530" s="2"/>
      <c r="K530" s="2"/>
      <c r="L530" s="2"/>
      <c r="M530" s="2"/>
      <c r="N530" s="2"/>
      <c r="O530" s="2"/>
    </row>
    <row r="531" spans="1:15" ht="14.25" x14ac:dyDescent="0.2">
      <c r="A531" s="2"/>
      <c r="B531" s="2"/>
      <c r="C531" s="2"/>
      <c r="D531" s="2"/>
      <c r="E531" s="2"/>
      <c r="F531" s="2"/>
      <c r="G531" s="2"/>
      <c r="H531" s="2"/>
      <c r="I531" s="2"/>
      <c r="J531" s="2"/>
      <c r="K531" s="2"/>
      <c r="L531" s="2"/>
      <c r="M531" s="2"/>
      <c r="N531" s="2"/>
      <c r="O531" s="2"/>
    </row>
    <row r="532" spans="1:15" ht="15.95" customHeight="1" x14ac:dyDescent="0.25">
      <c r="A532" s="6" t="s">
        <v>318</v>
      </c>
      <c r="B532" s="4"/>
      <c r="C532" s="4"/>
      <c r="D532" s="4"/>
      <c r="E532" s="4"/>
      <c r="F532" s="4"/>
      <c r="G532" s="4"/>
      <c r="H532" s="4"/>
      <c r="I532" s="4"/>
      <c r="J532" s="4"/>
      <c r="K532" s="4"/>
      <c r="L532" s="4"/>
      <c r="M532" s="4"/>
      <c r="N532" s="4"/>
      <c r="O532" s="2"/>
    </row>
    <row r="533" spans="1:15" ht="14.25" x14ac:dyDescent="0.2">
      <c r="A533" s="2"/>
      <c r="B533" s="2"/>
      <c r="C533" s="2"/>
      <c r="D533" s="2"/>
      <c r="E533" s="2"/>
      <c r="F533" s="2"/>
      <c r="G533" s="2"/>
      <c r="H533" s="2"/>
      <c r="I533" s="2"/>
      <c r="J533" s="2"/>
      <c r="K533" s="2"/>
      <c r="L533" s="2"/>
      <c r="M533" s="2"/>
      <c r="N533" s="2"/>
      <c r="O533" s="2"/>
    </row>
    <row r="534" spans="1:15" ht="14.25" x14ac:dyDescent="0.2">
      <c r="A534" s="8" t="s">
        <v>319</v>
      </c>
      <c r="B534" s="2"/>
      <c r="C534" s="2"/>
      <c r="D534" s="2"/>
      <c r="E534" s="2"/>
      <c r="F534" s="2"/>
      <c r="G534" s="2"/>
      <c r="H534" s="2"/>
      <c r="I534" s="2"/>
      <c r="J534" s="2"/>
      <c r="K534" s="2"/>
      <c r="L534" s="2"/>
      <c r="M534" s="2"/>
      <c r="N534" s="2"/>
      <c r="O534" s="2"/>
    </row>
    <row r="535" spans="1:15" ht="14.25" x14ac:dyDescent="0.2">
      <c r="A535" s="2"/>
      <c r="B535" s="2"/>
      <c r="C535" s="2"/>
      <c r="D535" s="2"/>
      <c r="E535" s="2"/>
      <c r="F535" s="2"/>
      <c r="G535" s="2"/>
      <c r="H535" s="2"/>
      <c r="I535" s="2"/>
      <c r="J535" s="2"/>
      <c r="K535" s="2"/>
      <c r="L535" s="2"/>
      <c r="M535" s="2"/>
      <c r="N535" s="2"/>
      <c r="O535" s="2"/>
    </row>
    <row r="536" spans="1:15" ht="14.25" x14ac:dyDescent="0.2">
      <c r="A536" s="8" t="s">
        <v>320</v>
      </c>
      <c r="B536" s="2"/>
      <c r="C536" s="2"/>
      <c r="D536" s="2"/>
      <c r="E536" s="2"/>
      <c r="F536" s="2"/>
      <c r="G536" s="2"/>
      <c r="H536" s="2"/>
      <c r="I536" s="2"/>
      <c r="J536" s="2"/>
      <c r="K536" s="2"/>
      <c r="L536" s="2"/>
      <c r="M536" s="2"/>
      <c r="N536" s="2"/>
      <c r="O536" s="2"/>
    </row>
    <row r="537" spans="1:15" ht="14.25" x14ac:dyDescent="0.2">
      <c r="A537" s="2"/>
      <c r="B537" s="2"/>
      <c r="C537" s="2"/>
      <c r="D537" s="2"/>
      <c r="E537" s="2"/>
      <c r="F537" s="2"/>
      <c r="G537" s="2"/>
      <c r="H537" s="2"/>
      <c r="I537" s="2"/>
      <c r="J537" s="2"/>
      <c r="K537" s="2"/>
      <c r="L537" s="2"/>
      <c r="M537" s="2"/>
      <c r="N537" s="2"/>
      <c r="O537" s="2"/>
    </row>
    <row r="538" spans="1:15" ht="39.950000000000003" customHeight="1" x14ac:dyDescent="0.2">
      <c r="A538" s="2"/>
      <c r="B538" s="706"/>
      <c r="C538" s="707"/>
      <c r="D538" s="707"/>
      <c r="E538" s="707"/>
      <c r="F538" s="707"/>
      <c r="G538" s="707"/>
      <c r="H538" s="707"/>
      <c r="I538" s="707"/>
      <c r="J538" s="707"/>
      <c r="K538" s="707"/>
      <c r="L538" s="707"/>
      <c r="M538" s="707"/>
      <c r="N538" s="708"/>
      <c r="O538" s="2"/>
    </row>
    <row r="539" spans="1:15" ht="39.950000000000003" customHeight="1" x14ac:dyDescent="0.2">
      <c r="A539" s="2"/>
      <c r="B539" s="709"/>
      <c r="C539" s="710"/>
      <c r="D539" s="710"/>
      <c r="E539" s="710"/>
      <c r="F539" s="710"/>
      <c r="G539" s="710"/>
      <c r="H539" s="710"/>
      <c r="I539" s="710"/>
      <c r="J539" s="710"/>
      <c r="K539" s="710"/>
      <c r="L539" s="710"/>
      <c r="M539" s="710"/>
      <c r="N539" s="711"/>
      <c r="O539" s="2"/>
    </row>
    <row r="540" spans="1:15" ht="39.950000000000003" customHeight="1" x14ac:dyDescent="0.2">
      <c r="A540" s="2"/>
      <c r="B540" s="712"/>
      <c r="C540" s="713"/>
      <c r="D540" s="713"/>
      <c r="E540" s="713"/>
      <c r="F540" s="713"/>
      <c r="G540" s="713"/>
      <c r="H540" s="713"/>
      <c r="I540" s="713"/>
      <c r="J540" s="713"/>
      <c r="K540" s="713"/>
      <c r="L540" s="713"/>
      <c r="M540" s="713"/>
      <c r="N540" s="714"/>
      <c r="O540" s="2"/>
    </row>
    <row r="541" spans="1:15" ht="14.25" x14ac:dyDescent="0.2">
      <c r="A541" s="2"/>
      <c r="B541" s="2"/>
      <c r="C541" s="2"/>
      <c r="D541" s="2"/>
      <c r="E541" s="2"/>
      <c r="F541" s="2"/>
      <c r="G541" s="2"/>
      <c r="H541" s="2"/>
      <c r="I541" s="2"/>
      <c r="J541" s="2"/>
      <c r="K541" s="2"/>
      <c r="L541" s="2"/>
      <c r="M541" s="2"/>
      <c r="N541" s="2"/>
      <c r="O541" s="2"/>
    </row>
    <row r="542" spans="1:15" ht="15.95" customHeight="1" x14ac:dyDescent="0.25">
      <c r="A542" s="6" t="s">
        <v>321</v>
      </c>
      <c r="B542" s="4"/>
      <c r="C542" s="4"/>
      <c r="D542" s="4"/>
      <c r="E542" s="4"/>
      <c r="F542" s="4"/>
      <c r="G542" s="4"/>
      <c r="H542" s="4"/>
      <c r="I542" s="4"/>
      <c r="J542" s="4"/>
      <c r="K542" s="4"/>
      <c r="L542" s="4"/>
      <c r="M542" s="4"/>
      <c r="N542" s="4"/>
      <c r="O542" s="2"/>
    </row>
    <row r="543" spans="1:15" ht="14.25" x14ac:dyDescent="0.2">
      <c r="A543" s="2"/>
      <c r="B543" s="2"/>
      <c r="C543" s="2"/>
      <c r="D543" s="2"/>
      <c r="E543" s="2"/>
      <c r="F543" s="2"/>
      <c r="G543" s="2"/>
      <c r="H543" s="2"/>
      <c r="I543" s="2"/>
      <c r="J543" s="2"/>
      <c r="K543" s="2"/>
      <c r="L543" s="2"/>
      <c r="M543" s="2"/>
      <c r="N543" s="2"/>
      <c r="O543" s="2"/>
    </row>
    <row r="544" spans="1:15" s="71" customFormat="1" ht="20.100000000000001" customHeight="1" x14ac:dyDescent="0.25">
      <c r="A544" s="7" t="s">
        <v>322</v>
      </c>
      <c r="B544" s="70"/>
      <c r="C544" s="70"/>
      <c r="D544" s="70"/>
      <c r="E544" s="82" t="s">
        <v>94</v>
      </c>
      <c r="F544" s="70"/>
      <c r="G544" s="70"/>
      <c r="H544" s="70"/>
      <c r="I544" s="70"/>
      <c r="J544" s="70"/>
      <c r="K544" s="70"/>
      <c r="L544" s="70"/>
      <c r="M544" s="70"/>
      <c r="N544" s="70"/>
      <c r="O544" s="70"/>
    </row>
    <row r="545" spans="1:15" ht="14.25" x14ac:dyDescent="0.2">
      <c r="A545" s="2"/>
      <c r="B545" s="2"/>
      <c r="C545" s="2"/>
      <c r="D545" s="2"/>
      <c r="E545" s="2"/>
      <c r="F545" s="2"/>
      <c r="G545" s="2"/>
      <c r="H545" s="2"/>
      <c r="I545" s="2"/>
      <c r="J545" s="2"/>
      <c r="K545" s="2"/>
      <c r="L545" s="2"/>
      <c r="M545" s="2"/>
      <c r="N545" s="2"/>
      <c r="O545" s="2"/>
    </row>
    <row r="546" spans="1:15" ht="30" customHeight="1" x14ac:dyDescent="0.2">
      <c r="A546" s="7" t="s">
        <v>323</v>
      </c>
      <c r="B546" s="2"/>
      <c r="C546" s="706"/>
      <c r="D546" s="707"/>
      <c r="E546" s="707"/>
      <c r="F546" s="707"/>
      <c r="G546" s="707"/>
      <c r="H546" s="707"/>
      <c r="I546" s="707"/>
      <c r="J546" s="707"/>
      <c r="K546" s="707"/>
      <c r="L546" s="707"/>
      <c r="M546" s="707"/>
      <c r="N546" s="708"/>
      <c r="O546" s="2"/>
    </row>
    <row r="547" spans="1:15" ht="30" customHeight="1" x14ac:dyDescent="0.2">
      <c r="A547" s="2"/>
      <c r="B547" s="2"/>
      <c r="C547" s="709"/>
      <c r="D547" s="710"/>
      <c r="E547" s="710"/>
      <c r="F547" s="710"/>
      <c r="G547" s="710"/>
      <c r="H547" s="710"/>
      <c r="I547" s="710"/>
      <c r="J547" s="710"/>
      <c r="K547" s="710"/>
      <c r="L547" s="710"/>
      <c r="M547" s="710"/>
      <c r="N547" s="711"/>
      <c r="O547" s="2"/>
    </row>
    <row r="548" spans="1:15" ht="30" customHeight="1" x14ac:dyDescent="0.2">
      <c r="A548" s="2"/>
      <c r="B548" s="2"/>
      <c r="C548" s="712"/>
      <c r="D548" s="713"/>
      <c r="E548" s="713"/>
      <c r="F548" s="713"/>
      <c r="G548" s="713"/>
      <c r="H548" s="713"/>
      <c r="I548" s="713"/>
      <c r="J548" s="713"/>
      <c r="K548" s="713"/>
      <c r="L548" s="713"/>
      <c r="M548" s="713"/>
      <c r="N548" s="714"/>
      <c r="O548" s="2"/>
    </row>
    <row r="549" spans="1:15" ht="14.25" x14ac:dyDescent="0.2">
      <c r="A549" s="2"/>
      <c r="B549" s="2"/>
      <c r="C549" s="2"/>
      <c r="D549" s="2"/>
      <c r="E549" s="2"/>
      <c r="F549" s="2"/>
      <c r="G549" s="2"/>
      <c r="H549" s="2"/>
      <c r="I549" s="2"/>
      <c r="J549" s="2"/>
      <c r="K549" s="2"/>
      <c r="L549" s="2"/>
      <c r="M549" s="2"/>
      <c r="N549" s="2"/>
      <c r="O549" s="2"/>
    </row>
    <row r="551" spans="1:15" ht="20.100000000000001" customHeight="1" x14ac:dyDescent="0.2">
      <c r="A551" s="7" t="s">
        <v>9</v>
      </c>
      <c r="C551" s="2"/>
      <c r="D551" s="2"/>
      <c r="E551" s="83" t="s">
        <v>10</v>
      </c>
      <c r="F551" s="80" t="s">
        <v>94</v>
      </c>
      <c r="G551" s="83" t="s">
        <v>95</v>
      </c>
      <c r="H551" s="80" t="s">
        <v>94</v>
      </c>
      <c r="I551" s="83" t="s">
        <v>96</v>
      </c>
      <c r="J551" s="80" t="s">
        <v>94</v>
      </c>
      <c r="K551" s="83" t="s">
        <v>97</v>
      </c>
      <c r="L551" s="80" t="s">
        <v>94</v>
      </c>
      <c r="M551" s="83" t="s">
        <v>98</v>
      </c>
      <c r="N551" s="80" t="s">
        <v>94</v>
      </c>
      <c r="O551" s="2"/>
    </row>
    <row r="552" spans="1:15" ht="9.9499999999999993" customHeight="1" x14ac:dyDescent="0.2">
      <c r="A552" s="2"/>
      <c r="B552" s="2"/>
      <c r="C552" s="2"/>
      <c r="D552" s="2"/>
      <c r="E552" s="5"/>
      <c r="G552" s="5"/>
      <c r="I552" s="5"/>
      <c r="K552" s="83"/>
      <c r="M552" s="83"/>
      <c r="O552" s="2"/>
    </row>
    <row r="553" spans="1:15" ht="20.100000000000001" customHeight="1" x14ac:dyDescent="0.2">
      <c r="A553" s="2"/>
      <c r="B553" s="2"/>
      <c r="C553" s="2"/>
      <c r="D553" s="2"/>
      <c r="E553" s="83" t="s">
        <v>11</v>
      </c>
      <c r="F553" s="80" t="s">
        <v>94</v>
      </c>
      <c r="G553" s="83" t="s">
        <v>12</v>
      </c>
      <c r="H553" s="80" t="s">
        <v>94</v>
      </c>
      <c r="I553" s="83" t="s">
        <v>13</v>
      </c>
      <c r="J553" s="80" t="s">
        <v>94</v>
      </c>
      <c r="K553" s="83" t="s">
        <v>14</v>
      </c>
      <c r="L553" s="80" t="s">
        <v>94</v>
      </c>
      <c r="M553" s="83" t="s">
        <v>15</v>
      </c>
      <c r="N553" s="80" t="s">
        <v>94</v>
      </c>
      <c r="O553" s="2"/>
    </row>
    <row r="554" spans="1:15" ht="9.9499999999999993" customHeight="1" x14ac:dyDescent="0.2">
      <c r="A554" s="2"/>
      <c r="B554" s="2"/>
      <c r="C554" s="2"/>
      <c r="D554" s="2"/>
      <c r="E554" s="5"/>
      <c r="G554" s="5"/>
      <c r="I554" s="2"/>
      <c r="J554" s="2"/>
      <c r="K554" s="2"/>
      <c r="M554" s="2"/>
      <c r="N554" s="2"/>
      <c r="O554" s="2"/>
    </row>
    <row r="555" spans="1:15" ht="20.100000000000001" customHeight="1" x14ac:dyDescent="0.2">
      <c r="A555" s="2"/>
      <c r="B555" s="2"/>
      <c r="C555" s="2"/>
      <c r="D555" s="2"/>
      <c r="E555" s="83" t="s">
        <v>16</v>
      </c>
      <c r="F555" s="80" t="s">
        <v>94</v>
      </c>
      <c r="G555" s="83" t="s">
        <v>17</v>
      </c>
      <c r="H555" s="80" t="s">
        <v>94</v>
      </c>
      <c r="I555" s="2"/>
      <c r="J555" s="2"/>
      <c r="K555" s="83" t="s">
        <v>18</v>
      </c>
      <c r="L555" s="80" t="s">
        <v>94</v>
      </c>
      <c r="M555" s="2"/>
      <c r="N555" s="2"/>
      <c r="O555" s="2"/>
    </row>
    <row r="557" spans="1:15" ht="20.100000000000001" customHeight="1" x14ac:dyDescent="0.2">
      <c r="A557" s="7" t="s">
        <v>291</v>
      </c>
      <c r="B557" s="2"/>
      <c r="C557" s="2"/>
      <c r="D557" s="2"/>
      <c r="E557" s="80" t="s">
        <v>94</v>
      </c>
      <c r="F557" s="2"/>
      <c r="G557" s="7" t="s">
        <v>292</v>
      </c>
      <c r="H557" s="2"/>
      <c r="I557" s="2"/>
      <c r="J557" s="536" t="s">
        <v>94</v>
      </c>
      <c r="K557" s="619"/>
      <c r="L557" s="2"/>
      <c r="M557" s="2"/>
      <c r="N557" s="2"/>
      <c r="O557" s="2"/>
    </row>
    <row r="558" spans="1:15" ht="9.9499999999999993" customHeight="1" x14ac:dyDescent="0.2">
      <c r="A558" s="2"/>
      <c r="B558" s="2"/>
      <c r="C558" s="2"/>
      <c r="D558" s="2"/>
      <c r="E558" s="2"/>
      <c r="F558" s="2"/>
      <c r="G558" s="2"/>
      <c r="H558" s="2"/>
      <c r="I558" s="2"/>
      <c r="J558" s="2"/>
      <c r="K558" s="2"/>
      <c r="L558" s="2"/>
      <c r="M558" s="2"/>
      <c r="N558" s="2"/>
      <c r="O558" s="2"/>
    </row>
    <row r="559" spans="1:15" ht="20.100000000000001" customHeight="1" x14ac:dyDescent="0.2">
      <c r="A559" s="7" t="s">
        <v>290</v>
      </c>
      <c r="B559" s="2"/>
      <c r="C559" s="2"/>
      <c r="D559" s="2"/>
      <c r="E559" s="620" t="s">
        <v>94</v>
      </c>
      <c r="F559" s="620"/>
      <c r="G559" s="3"/>
      <c r="H559" s="620" t="s">
        <v>94</v>
      </c>
      <c r="I559" s="620"/>
      <c r="J559" s="620"/>
      <c r="K559" s="3"/>
      <c r="L559" s="620" t="s">
        <v>94</v>
      </c>
      <c r="M559" s="620"/>
      <c r="N559" s="620"/>
      <c r="O559" s="2"/>
    </row>
    <row r="561" spans="1:15" ht="20.100000000000001" customHeight="1" x14ac:dyDescent="0.2">
      <c r="A561" s="72" t="s">
        <v>324</v>
      </c>
      <c r="K561" s="80" t="s">
        <v>94</v>
      </c>
    </row>
    <row r="563" spans="1:15" ht="14.25" x14ac:dyDescent="0.2">
      <c r="A563" s="7" t="s">
        <v>325</v>
      </c>
    </row>
    <row r="565" spans="1:15" ht="30" customHeight="1" x14ac:dyDescent="0.2">
      <c r="C565" s="706"/>
      <c r="D565" s="707"/>
      <c r="E565" s="707"/>
      <c r="F565" s="707"/>
      <c r="G565" s="707"/>
      <c r="H565" s="707"/>
      <c r="I565" s="707"/>
      <c r="J565" s="707"/>
      <c r="K565" s="707"/>
      <c r="L565" s="707"/>
      <c r="M565" s="707"/>
      <c r="N565" s="708"/>
    </row>
    <row r="566" spans="1:15" ht="30" customHeight="1" x14ac:dyDescent="0.2">
      <c r="C566" s="709"/>
      <c r="D566" s="710"/>
      <c r="E566" s="710"/>
      <c r="F566" s="710"/>
      <c r="G566" s="710"/>
      <c r="H566" s="710"/>
      <c r="I566" s="710"/>
      <c r="J566" s="710"/>
      <c r="K566" s="710"/>
      <c r="L566" s="710"/>
      <c r="M566" s="710"/>
      <c r="N566" s="711"/>
    </row>
    <row r="567" spans="1:15" ht="30" customHeight="1" x14ac:dyDescent="0.2">
      <c r="C567" s="712"/>
      <c r="D567" s="713"/>
      <c r="E567" s="713"/>
      <c r="F567" s="713"/>
      <c r="G567" s="713"/>
      <c r="H567" s="713"/>
      <c r="I567" s="713"/>
      <c r="J567" s="713"/>
      <c r="K567" s="713"/>
      <c r="L567" s="713"/>
      <c r="M567" s="713"/>
      <c r="N567" s="714"/>
    </row>
    <row r="569" spans="1:15" ht="15.95" customHeight="1" x14ac:dyDescent="0.25">
      <c r="A569" s="6" t="s">
        <v>326</v>
      </c>
      <c r="B569" s="4"/>
      <c r="C569" s="4"/>
      <c r="D569" s="4"/>
      <c r="E569" s="4"/>
      <c r="F569" s="4"/>
      <c r="G569" s="4"/>
      <c r="H569" s="4"/>
      <c r="I569" s="4"/>
      <c r="J569" s="4"/>
      <c r="K569" s="4"/>
      <c r="L569" s="4"/>
      <c r="M569" s="4"/>
      <c r="N569" s="4"/>
      <c r="O569" s="2"/>
    </row>
    <row r="571" spans="1:15" ht="20.100000000000001" customHeight="1" x14ac:dyDescent="0.2">
      <c r="A571" s="7" t="s">
        <v>327</v>
      </c>
    </row>
    <row r="572" spans="1:15" ht="14.25" x14ac:dyDescent="0.2">
      <c r="A572" s="7"/>
    </row>
    <row r="573" spans="1:15" ht="20.100000000000001" customHeight="1" x14ac:dyDescent="0.2">
      <c r="A573" s="7" t="s">
        <v>328</v>
      </c>
      <c r="F573" s="80" t="s">
        <v>94</v>
      </c>
    </row>
    <row r="574" spans="1:15" ht="14.25" x14ac:dyDescent="0.2">
      <c r="A574" s="7"/>
    </row>
    <row r="575" spans="1:15" ht="20.100000000000001" customHeight="1" x14ac:dyDescent="0.2">
      <c r="A575" s="7" t="s">
        <v>329</v>
      </c>
    </row>
    <row r="576" spans="1:15" ht="14.25" x14ac:dyDescent="0.2">
      <c r="A576" s="7"/>
    </row>
    <row r="577" spans="1:8" s="73" customFormat="1" ht="20.100000000000001" customHeight="1" x14ac:dyDescent="0.25">
      <c r="A577" s="7" t="s">
        <v>330</v>
      </c>
      <c r="D577" s="74" t="s">
        <v>331</v>
      </c>
      <c r="H577" s="74" t="s">
        <v>332</v>
      </c>
    </row>
    <row r="578" spans="1:8" ht="14.25" x14ac:dyDescent="0.2">
      <c r="A578" s="7"/>
    </row>
    <row r="579" spans="1:8" ht="20.100000000000001" customHeight="1" x14ac:dyDescent="0.2">
      <c r="A579" s="7" t="s">
        <v>333</v>
      </c>
    </row>
    <row r="581" spans="1:8" ht="20.100000000000001" customHeight="1" x14ac:dyDescent="0.2">
      <c r="A581" s="80" t="s">
        <v>94</v>
      </c>
      <c r="B581" s="7" t="s">
        <v>334</v>
      </c>
    </row>
    <row r="582" spans="1:8" ht="14.25" x14ac:dyDescent="0.2">
      <c r="B582" s="7"/>
    </row>
    <row r="583" spans="1:8" ht="20.100000000000001" customHeight="1" x14ac:dyDescent="0.2">
      <c r="A583" s="80" t="s">
        <v>94</v>
      </c>
      <c r="B583" s="7" t="s">
        <v>335</v>
      </c>
    </row>
    <row r="584" spans="1:8" ht="14.25" x14ac:dyDescent="0.2">
      <c r="B584" s="7"/>
    </row>
    <row r="585" spans="1:8" ht="20.100000000000001" customHeight="1" x14ac:dyDescent="0.2">
      <c r="A585" s="80" t="s">
        <v>94</v>
      </c>
      <c r="B585" s="7" t="s">
        <v>336</v>
      </c>
    </row>
    <row r="586" spans="1:8" ht="14.25" x14ac:dyDescent="0.2">
      <c r="B586" s="7"/>
    </row>
    <row r="587" spans="1:8" ht="20.100000000000001" customHeight="1" x14ac:dyDescent="0.2">
      <c r="A587" s="80" t="s">
        <v>94</v>
      </c>
      <c r="B587" s="7" t="s">
        <v>337</v>
      </c>
    </row>
    <row r="588" spans="1:8" ht="14.25" x14ac:dyDescent="0.2">
      <c r="B588" s="7"/>
    </row>
    <row r="589" spans="1:8" ht="20.100000000000001" customHeight="1" x14ac:dyDescent="0.2">
      <c r="A589" s="80" t="s">
        <v>94</v>
      </c>
      <c r="B589" s="7" t="s">
        <v>338</v>
      </c>
    </row>
    <row r="590" spans="1:8" ht="14.25" x14ac:dyDescent="0.2">
      <c r="B590" s="7"/>
    </row>
    <row r="591" spans="1:8" ht="20.100000000000001" customHeight="1" x14ac:dyDescent="0.2">
      <c r="A591" s="80" t="s">
        <v>94</v>
      </c>
      <c r="B591" s="7" t="s">
        <v>339</v>
      </c>
    </row>
    <row r="592" spans="1:8" ht="14.25" x14ac:dyDescent="0.2">
      <c r="B592" s="7"/>
    </row>
    <row r="593" spans="1:14" s="75" customFormat="1" ht="20.100000000000001" customHeight="1" x14ac:dyDescent="0.2">
      <c r="A593" s="79" t="s">
        <v>94</v>
      </c>
      <c r="B593" s="7" t="s">
        <v>340</v>
      </c>
    </row>
    <row r="596" spans="1:14" ht="20.100000000000001" customHeight="1" x14ac:dyDescent="0.2">
      <c r="A596" s="8" t="s">
        <v>341</v>
      </c>
      <c r="G596" s="80" t="s">
        <v>94</v>
      </c>
    </row>
    <row r="598" spans="1:14" s="9" customFormat="1" ht="20.100000000000001" customHeight="1" x14ac:dyDescent="0.25">
      <c r="A598" s="7" t="s">
        <v>342</v>
      </c>
    </row>
    <row r="599" spans="1:14" ht="14.25" x14ac:dyDescent="0.2">
      <c r="A599" s="8"/>
    </row>
    <row r="605" spans="1:14" ht="14.25" x14ac:dyDescent="0.2">
      <c r="A605" s="2"/>
      <c r="B605" s="2"/>
      <c r="C605" s="2"/>
      <c r="D605" s="2"/>
      <c r="E605" s="2"/>
      <c r="F605" s="2"/>
      <c r="G605" s="2"/>
      <c r="H605" s="2"/>
      <c r="I605" s="2"/>
      <c r="J605" s="2"/>
      <c r="K605" s="2"/>
      <c r="L605" s="2"/>
      <c r="M605" s="2"/>
      <c r="N605" s="2"/>
    </row>
    <row r="606" spans="1:14" ht="14.25" x14ac:dyDescent="0.2">
      <c r="A606" s="20"/>
      <c r="B606" s="20"/>
      <c r="C606" s="20"/>
      <c r="D606" s="20"/>
      <c r="E606" s="20"/>
      <c r="F606" s="20"/>
      <c r="G606" s="20"/>
      <c r="H606" s="20"/>
      <c r="I606" s="20"/>
      <c r="J606" s="20"/>
      <c r="K606" s="20"/>
      <c r="L606" s="20"/>
      <c r="M606" s="20"/>
      <c r="N606" s="2"/>
    </row>
    <row r="607" spans="1:14" ht="14.25" x14ac:dyDescent="0.2">
      <c r="A607" s="21" t="s">
        <v>131</v>
      </c>
      <c r="B607" s="20"/>
      <c r="C607" s="20"/>
      <c r="D607" s="631" t="str">
        <f>IF(D90&lt;&gt;"",D90,"")</f>
        <v/>
      </c>
      <c r="E607" s="632"/>
      <c r="F607" s="632"/>
      <c r="G607" s="632"/>
      <c r="H607" s="632"/>
      <c r="I607" s="632"/>
      <c r="J607" s="632"/>
      <c r="K607" s="632"/>
      <c r="L607" s="633"/>
      <c r="M607" s="20"/>
      <c r="N607" s="2"/>
    </row>
    <row r="608" spans="1:14" ht="14.25" x14ac:dyDescent="0.2">
      <c r="A608" s="20"/>
      <c r="B608" s="20"/>
      <c r="C608" s="20"/>
      <c r="D608" s="20"/>
      <c r="E608" s="20"/>
      <c r="F608" s="20"/>
      <c r="G608" s="20"/>
      <c r="H608" s="20"/>
      <c r="I608" s="20"/>
      <c r="J608" s="20"/>
      <c r="K608" s="20"/>
      <c r="L608" s="20"/>
      <c r="M608" s="20"/>
      <c r="N608" s="2"/>
    </row>
    <row r="609" spans="1:14" ht="14.25" x14ac:dyDescent="0.2">
      <c r="A609" s="2"/>
      <c r="B609" s="2"/>
      <c r="C609" s="2"/>
      <c r="D609" s="2"/>
      <c r="E609" s="2"/>
      <c r="F609" s="2"/>
      <c r="G609" s="2"/>
      <c r="H609" s="2"/>
      <c r="I609" s="2"/>
      <c r="J609" s="2"/>
      <c r="K609" s="2"/>
      <c r="L609" s="2"/>
      <c r="M609" s="2"/>
      <c r="N609" s="2"/>
    </row>
    <row r="610" spans="1:14" ht="50.1" customHeight="1" x14ac:dyDescent="0.2">
      <c r="A610" s="7" t="s">
        <v>343</v>
      </c>
      <c r="B610" s="634" t="str">
        <f>IF(B93&lt;&gt;"",B93,"")</f>
        <v/>
      </c>
      <c r="C610" s="635"/>
      <c r="D610" s="635"/>
      <c r="E610" s="635"/>
      <c r="F610" s="635"/>
      <c r="G610" s="635"/>
      <c r="H610" s="635"/>
      <c r="I610" s="635"/>
      <c r="J610" s="635"/>
      <c r="K610" s="635"/>
      <c r="L610" s="635"/>
      <c r="M610" s="635"/>
      <c r="N610" s="636"/>
    </row>
    <row r="613" spans="1:14" s="2" customFormat="1" ht="14.25" x14ac:dyDescent="0.2">
      <c r="A613" s="8" t="s">
        <v>344</v>
      </c>
    </row>
    <row r="614" spans="1:14" s="2" customFormat="1" ht="14.25" x14ac:dyDescent="0.2"/>
    <row r="615" spans="1:14" s="2" customFormat="1" ht="14.25" x14ac:dyDescent="0.2">
      <c r="C615" s="2" t="s">
        <v>345</v>
      </c>
      <c r="H615" s="2" t="s">
        <v>346</v>
      </c>
    </row>
    <row r="616" spans="1:14" s="2" customFormat="1" ht="14.25" x14ac:dyDescent="0.2"/>
    <row r="617" spans="1:14" s="2" customFormat="1" ht="14.25" x14ac:dyDescent="0.2"/>
    <row r="618" spans="1:14" s="2" customFormat="1" ht="14.25" x14ac:dyDescent="0.2">
      <c r="A618" s="8" t="s">
        <v>347</v>
      </c>
    </row>
    <row r="620" spans="1:14" ht="30" customHeight="1" x14ac:dyDescent="0.2">
      <c r="B620" s="715"/>
      <c r="C620" s="716"/>
      <c r="D620" s="716"/>
      <c r="E620" s="716"/>
      <c r="F620" s="716"/>
      <c r="G620" s="716"/>
      <c r="H620" s="716"/>
      <c r="I620" s="716"/>
      <c r="J620" s="716"/>
      <c r="K620" s="716"/>
      <c r="L620" s="716"/>
      <c r="M620" s="717"/>
    </row>
    <row r="621" spans="1:14" ht="30" customHeight="1" x14ac:dyDescent="0.2">
      <c r="B621" s="718"/>
      <c r="C621" s="719"/>
      <c r="D621" s="719"/>
      <c r="E621" s="719"/>
      <c r="F621" s="719"/>
      <c r="G621" s="719"/>
      <c r="H621" s="719"/>
      <c r="I621" s="719"/>
      <c r="J621" s="719"/>
      <c r="K621" s="719"/>
      <c r="L621" s="719"/>
      <c r="M621" s="720"/>
    </row>
    <row r="622" spans="1:14" ht="30" customHeight="1" x14ac:dyDescent="0.2">
      <c r="B622" s="721"/>
      <c r="C622" s="722"/>
      <c r="D622" s="722"/>
      <c r="E622" s="722"/>
      <c r="F622" s="722"/>
      <c r="G622" s="722"/>
      <c r="H622" s="722"/>
      <c r="I622" s="722"/>
      <c r="J622" s="722"/>
      <c r="K622" s="722"/>
      <c r="L622" s="722"/>
      <c r="M622" s="723"/>
    </row>
    <row r="625" spans="1:10" s="2" customFormat="1" ht="14.25" x14ac:dyDescent="0.2">
      <c r="A625" s="8" t="s">
        <v>30</v>
      </c>
      <c r="C625" s="76"/>
      <c r="H625" s="8" t="s">
        <v>344</v>
      </c>
      <c r="J625" s="76"/>
    </row>
  </sheetData>
  <mergeCells count="245">
    <mergeCell ref="C565:N567"/>
    <mergeCell ref="D607:L607"/>
    <mergeCell ref="B610:N610"/>
    <mergeCell ref="B620:M622"/>
    <mergeCell ref="B538:N540"/>
    <mergeCell ref="C546:N548"/>
    <mergeCell ref="J557:K557"/>
    <mergeCell ref="E559:F559"/>
    <mergeCell ref="H559:J559"/>
    <mergeCell ref="L559:N559"/>
    <mergeCell ref="A522:B522"/>
    <mergeCell ref="D522:N522"/>
    <mergeCell ref="B526:D526"/>
    <mergeCell ref="G526:J526"/>
    <mergeCell ref="B528:J528"/>
    <mergeCell ref="B530:C530"/>
    <mergeCell ref="A513:N513"/>
    <mergeCell ref="A514:N514"/>
    <mergeCell ref="A516:B516"/>
    <mergeCell ref="D516:F516"/>
    <mergeCell ref="D518:N518"/>
    <mergeCell ref="A520:B520"/>
    <mergeCell ref="D520:E520"/>
    <mergeCell ref="E505:F505"/>
    <mergeCell ref="L505:M505"/>
    <mergeCell ref="A506:B506"/>
    <mergeCell ref="C506:D506"/>
    <mergeCell ref="E506:F506"/>
    <mergeCell ref="A512:N512"/>
    <mergeCell ref="E502:F502"/>
    <mergeCell ref="L502:M502"/>
    <mergeCell ref="E503:F503"/>
    <mergeCell ref="L503:M503"/>
    <mergeCell ref="E504:F504"/>
    <mergeCell ref="L504:M504"/>
    <mergeCell ref="E498:F498"/>
    <mergeCell ref="L498:M498"/>
    <mergeCell ref="A499:M499"/>
    <mergeCell ref="E500:F500"/>
    <mergeCell ref="L500:M500"/>
    <mergeCell ref="E501:F501"/>
    <mergeCell ref="L501:M501"/>
    <mergeCell ref="E495:F495"/>
    <mergeCell ref="L495:M495"/>
    <mergeCell ref="E496:F496"/>
    <mergeCell ref="L496:M496"/>
    <mergeCell ref="E497:F497"/>
    <mergeCell ref="L497:M497"/>
    <mergeCell ref="E492:F492"/>
    <mergeCell ref="L492:M492"/>
    <mergeCell ref="E493:F493"/>
    <mergeCell ref="L493:M493"/>
    <mergeCell ref="A494:F494"/>
    <mergeCell ref="L494:M494"/>
    <mergeCell ref="E489:F489"/>
    <mergeCell ref="L489:M489"/>
    <mergeCell ref="E490:F490"/>
    <mergeCell ref="L490:M490"/>
    <mergeCell ref="E491:F491"/>
    <mergeCell ref="L491:M491"/>
    <mergeCell ref="E486:F486"/>
    <mergeCell ref="L486:M486"/>
    <mergeCell ref="E487:F487"/>
    <mergeCell ref="L487:M487"/>
    <mergeCell ref="E488:F488"/>
    <mergeCell ref="L488:M488"/>
    <mergeCell ref="E483:F483"/>
    <mergeCell ref="L483:M483"/>
    <mergeCell ref="E484:F484"/>
    <mergeCell ref="L484:M484"/>
    <mergeCell ref="E485:F485"/>
    <mergeCell ref="L485:M485"/>
    <mergeCell ref="E480:F480"/>
    <mergeCell ref="L480:M480"/>
    <mergeCell ref="E481:F481"/>
    <mergeCell ref="L481:M481"/>
    <mergeCell ref="E482:F482"/>
    <mergeCell ref="L482:M482"/>
    <mergeCell ref="E477:F477"/>
    <mergeCell ref="L477:M477"/>
    <mergeCell ref="E478:F478"/>
    <mergeCell ref="L478:M478"/>
    <mergeCell ref="E479:F479"/>
    <mergeCell ref="L479:M479"/>
    <mergeCell ref="E474:F474"/>
    <mergeCell ref="L474:M474"/>
    <mergeCell ref="E475:F475"/>
    <mergeCell ref="L475:M475"/>
    <mergeCell ref="E476:F476"/>
    <mergeCell ref="L476:M476"/>
    <mergeCell ref="E471:F471"/>
    <mergeCell ref="L471:M471"/>
    <mergeCell ref="E472:F472"/>
    <mergeCell ref="L472:M472"/>
    <mergeCell ref="E473:F473"/>
    <mergeCell ref="L473:M473"/>
    <mergeCell ref="E468:F468"/>
    <mergeCell ref="L468:M468"/>
    <mergeCell ref="E469:F469"/>
    <mergeCell ref="L469:M469"/>
    <mergeCell ref="E470:F470"/>
    <mergeCell ref="L470:M470"/>
    <mergeCell ref="A465:F465"/>
    <mergeCell ref="G465:M465"/>
    <mergeCell ref="E466:F466"/>
    <mergeCell ref="G466:K466"/>
    <mergeCell ref="L466:M466"/>
    <mergeCell ref="E467:F467"/>
    <mergeCell ref="L467:M467"/>
    <mergeCell ref="D418:N418"/>
    <mergeCell ref="B427:M455"/>
    <mergeCell ref="A458:N458"/>
    <mergeCell ref="A459:N459"/>
    <mergeCell ref="E461:L461"/>
    <mergeCell ref="A464:D464"/>
    <mergeCell ref="E464:F464"/>
    <mergeCell ref="G464:K464"/>
    <mergeCell ref="L464:M464"/>
    <mergeCell ref="B411:D411"/>
    <mergeCell ref="E411:G411"/>
    <mergeCell ref="B412:D412"/>
    <mergeCell ref="E412:G412"/>
    <mergeCell ref="B413:D413"/>
    <mergeCell ref="E413:G413"/>
    <mergeCell ref="B408:D408"/>
    <mergeCell ref="E408:G408"/>
    <mergeCell ref="B409:D409"/>
    <mergeCell ref="E409:G409"/>
    <mergeCell ref="B410:D410"/>
    <mergeCell ref="E410:G410"/>
    <mergeCell ref="A386:B386"/>
    <mergeCell ref="C386:D386"/>
    <mergeCell ref="E386:F386"/>
    <mergeCell ref="G386:H386"/>
    <mergeCell ref="A387:B387"/>
    <mergeCell ref="C387:D387"/>
    <mergeCell ref="E387:F387"/>
    <mergeCell ref="G387:H387"/>
    <mergeCell ref="A384:B384"/>
    <mergeCell ref="C384:D384"/>
    <mergeCell ref="E384:F384"/>
    <mergeCell ref="G384:H384"/>
    <mergeCell ref="A385:B385"/>
    <mergeCell ref="C385:D385"/>
    <mergeCell ref="E385:F385"/>
    <mergeCell ref="G385:H385"/>
    <mergeCell ref="A382:B382"/>
    <mergeCell ref="C382:D382"/>
    <mergeCell ref="E382:F382"/>
    <mergeCell ref="G382:H382"/>
    <mergeCell ref="A383:B383"/>
    <mergeCell ref="C383:D383"/>
    <mergeCell ref="E383:F383"/>
    <mergeCell ref="G383:H383"/>
    <mergeCell ref="D366:M366"/>
    <mergeCell ref="D368:M368"/>
    <mergeCell ref="D370:M375"/>
    <mergeCell ref="A381:B381"/>
    <mergeCell ref="C381:D381"/>
    <mergeCell ref="E381:F381"/>
    <mergeCell ref="G381:H381"/>
    <mergeCell ref="F333:H333"/>
    <mergeCell ref="B343:C348"/>
    <mergeCell ref="D343:F343"/>
    <mergeCell ref="G343:H343"/>
    <mergeCell ref="I343:K343"/>
    <mergeCell ref="D344:F344"/>
    <mergeCell ref="D345:F345"/>
    <mergeCell ref="D346:F346"/>
    <mergeCell ref="D347:F347"/>
    <mergeCell ref="D348:F348"/>
    <mergeCell ref="D281:F281"/>
    <mergeCell ref="D282:F282"/>
    <mergeCell ref="D288:L288"/>
    <mergeCell ref="B291:N291"/>
    <mergeCell ref="B293:N296"/>
    <mergeCell ref="C329:G329"/>
    <mergeCell ref="B227:N230"/>
    <mergeCell ref="C263:G263"/>
    <mergeCell ref="F267:H267"/>
    <mergeCell ref="B277:C282"/>
    <mergeCell ref="D277:F277"/>
    <mergeCell ref="G277:H277"/>
    <mergeCell ref="I277:K277"/>
    <mergeCell ref="D278:F278"/>
    <mergeCell ref="D279:F279"/>
    <mergeCell ref="D280:F280"/>
    <mergeCell ref="D213:F213"/>
    <mergeCell ref="D214:F214"/>
    <mergeCell ref="D215:F215"/>
    <mergeCell ref="D216:F216"/>
    <mergeCell ref="D222:L222"/>
    <mergeCell ref="B225:N225"/>
    <mergeCell ref="D156:L156"/>
    <mergeCell ref="B159:N159"/>
    <mergeCell ref="B161:N164"/>
    <mergeCell ref="C197:G197"/>
    <mergeCell ref="F201:H201"/>
    <mergeCell ref="B211:C216"/>
    <mergeCell ref="D211:F211"/>
    <mergeCell ref="G211:H211"/>
    <mergeCell ref="I211:K211"/>
    <mergeCell ref="D212:F212"/>
    <mergeCell ref="B145:C150"/>
    <mergeCell ref="D145:F145"/>
    <mergeCell ref="G145:H145"/>
    <mergeCell ref="I145:K145"/>
    <mergeCell ref="D146:F146"/>
    <mergeCell ref="D147:F147"/>
    <mergeCell ref="D148:F148"/>
    <mergeCell ref="D149:F149"/>
    <mergeCell ref="D150:F150"/>
    <mergeCell ref="A73:L73"/>
    <mergeCell ref="D90:L90"/>
    <mergeCell ref="B93:N93"/>
    <mergeCell ref="B95:N98"/>
    <mergeCell ref="C131:G131"/>
    <mergeCell ref="F135:H135"/>
    <mergeCell ref="H48:N48"/>
    <mergeCell ref="A57:N57"/>
    <mergeCell ref="A60:N60"/>
    <mergeCell ref="F62:H62"/>
    <mergeCell ref="A71:L71"/>
    <mergeCell ref="A72:L72"/>
    <mergeCell ref="D39:I39"/>
    <mergeCell ref="J44:K44"/>
    <mergeCell ref="E46:F46"/>
    <mergeCell ref="H46:J46"/>
    <mergeCell ref="L46:N46"/>
    <mergeCell ref="G10:K10"/>
    <mergeCell ref="B14:D14"/>
    <mergeCell ref="G14:J14"/>
    <mergeCell ref="B16:J16"/>
    <mergeCell ref="B18:C18"/>
    <mergeCell ref="E24:F24"/>
    <mergeCell ref="H24:J24"/>
    <mergeCell ref="A1:N1"/>
    <mergeCell ref="A2:N2"/>
    <mergeCell ref="A4:B4"/>
    <mergeCell ref="D4:F4"/>
    <mergeCell ref="D6:N6"/>
    <mergeCell ref="D8:N8"/>
    <mergeCell ref="C32:N32"/>
    <mergeCell ref="C36:I36"/>
    <mergeCell ref="D38:I38"/>
  </mergeCells>
  <dataValidations count="5">
    <dataValidation type="list" allowBlank="1" showInputMessage="1" showErrorMessage="1" sqref="C22 H22 K22 M22 F26 F28 H30:H31 H26 H28 L30:L31 J26 J28 L26 L28 N26 N28 F30:F31 E44 E50 E52 A115:A118 E115:E116 E118 H115 A123:A131 C133 E123:E127 I123:I126 L115:L119 D391 E395 I397 J401 N399 E420 A181:A184 E181:E182 E184 H181 A189:A197 C199 E189:E193 I189:I192 L181:L185 A247:A250 E247:E248 E250 H247 A255:A263 C265 E255:E259 I255:I258 L247:L251 A313:A316 E313:E314 E316 H313 A321:A329 C331 E321:E325 I321:I324 L313:L317 F551 F553 H555 H551 H553 L555 J551 J553 L551 L553 N551 N553 F555 E557 K561 F573 A581 A583 A585 A587 A589 A591 A593 G596">
      <formula1>"OUI,NON,/"</formula1>
    </dataValidation>
    <dataValidation type="list" allowBlank="1" showInputMessage="1" showErrorMessage="1" sqref="F62:H62">
      <formula1>"Rural, Urbain, Indifférencié, /"</formula1>
    </dataValidation>
    <dataValidation type="list" allowBlank="1" showInputMessage="1" showErrorMessage="1" sqref="E356:E362">
      <formula1>"Salarié(s),Mis à disposition, Voloantaire(s), Bénévole(s), /"</formula1>
    </dataValidation>
    <dataValidation type="list" allowBlank="1" showInputMessage="1" showErrorMessage="1" sqref="J44:K44 J557:K557">
      <formula1>"Un,Plusieurs,/"</formula1>
    </dataValidation>
    <dataValidation type="list" allowBlank="1" showInputMessage="1" showErrorMessage="1" sqref="E544">
      <formula1>"Oui,Non,/"</formula1>
    </dataValidation>
  </dataValidations>
  <hyperlinks>
    <hyperlink ref="H4" r:id="rId1"/>
  </hyperlinks>
  <pageMargins left="0.7" right="0.7" top="0.75" bottom="0.75" header="0.3" footer="0.3"/>
  <pageSetup paperSize="9" scale="48"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Feuil2!$A$2:$A$31</xm:f>
          </x14:formula1>
          <xm:sqref>C36:I36</xm:sqref>
        </x14:dataValidation>
        <x14:dataValidation type="list" allowBlank="1" showInputMessage="1" showErrorMessage="1">
          <x14:formula1>
            <xm:f>Feuil2!$B$2:$B$30</xm:f>
          </x14:formula1>
          <xm:sqref>D38:I39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31" workbookViewId="0">
      <selection activeCell="C43" sqref="C43"/>
    </sheetView>
  </sheetViews>
  <sheetFormatPr baseColWidth="10" defaultRowHeight="15" x14ac:dyDescent="0.25"/>
  <cols>
    <col min="1" max="1" width="33" style="95" customWidth="1"/>
    <col min="2" max="2" width="45.42578125" style="46" customWidth="1"/>
    <col min="3" max="3" width="60" style="46" bestFit="1" customWidth="1"/>
    <col min="4" max="4" width="35.140625" customWidth="1"/>
  </cols>
  <sheetData>
    <row r="1" spans="1:4" x14ac:dyDescent="0.25">
      <c r="A1" s="91" t="s">
        <v>377</v>
      </c>
      <c r="B1" s="11" t="s">
        <v>139</v>
      </c>
      <c r="C1" s="11" t="s">
        <v>249</v>
      </c>
      <c r="D1" s="11" t="s">
        <v>350</v>
      </c>
    </row>
    <row r="2" spans="1:4" x14ac:dyDescent="0.25">
      <c r="A2" s="92" t="s">
        <v>102</v>
      </c>
      <c r="B2" s="46" t="s">
        <v>140</v>
      </c>
      <c r="C2" s="46" t="s">
        <v>250</v>
      </c>
      <c r="D2" s="46" t="s">
        <v>351</v>
      </c>
    </row>
    <row r="3" spans="1:4" x14ac:dyDescent="0.25">
      <c r="A3" s="92" t="s">
        <v>103</v>
      </c>
      <c r="B3" s="46" t="s">
        <v>141</v>
      </c>
      <c r="C3" s="46" t="s">
        <v>251</v>
      </c>
      <c r="D3" s="46" t="s">
        <v>352</v>
      </c>
    </row>
    <row r="4" spans="1:4" x14ac:dyDescent="0.25">
      <c r="A4" s="92" t="s">
        <v>104</v>
      </c>
      <c r="B4" s="46" t="s">
        <v>142</v>
      </c>
      <c r="C4" s="46" t="s">
        <v>252</v>
      </c>
      <c r="D4" s="87" t="s">
        <v>372</v>
      </c>
    </row>
    <row r="5" spans="1:4" x14ac:dyDescent="0.25">
      <c r="A5" s="92" t="s">
        <v>105</v>
      </c>
      <c r="B5" s="46" t="s">
        <v>143</v>
      </c>
      <c r="C5" s="46" t="s">
        <v>253</v>
      </c>
      <c r="D5" s="87" t="s">
        <v>373</v>
      </c>
    </row>
    <row r="6" spans="1:4" x14ac:dyDescent="0.25">
      <c r="A6" s="92" t="s">
        <v>407</v>
      </c>
      <c r="B6" s="46" t="s">
        <v>144</v>
      </c>
      <c r="C6" s="46" t="s">
        <v>254</v>
      </c>
      <c r="D6" s="46" t="s">
        <v>353</v>
      </c>
    </row>
    <row r="7" spans="1:4" x14ac:dyDescent="0.25">
      <c r="A7" s="92" t="s">
        <v>106</v>
      </c>
      <c r="B7" s="46" t="s">
        <v>145</v>
      </c>
      <c r="C7" s="46" t="s">
        <v>255</v>
      </c>
      <c r="D7" s="87" t="s">
        <v>354</v>
      </c>
    </row>
    <row r="8" spans="1:4" x14ac:dyDescent="0.25">
      <c r="A8" s="92" t="s">
        <v>107</v>
      </c>
      <c r="B8" s="46" t="s">
        <v>146</v>
      </c>
      <c r="C8" s="46" t="s">
        <v>256</v>
      </c>
      <c r="D8" s="87" t="s">
        <v>408</v>
      </c>
    </row>
    <row r="9" spans="1:4" x14ac:dyDescent="0.25">
      <c r="A9" s="92" t="s">
        <v>108</v>
      </c>
      <c r="B9" s="46" t="s">
        <v>147</v>
      </c>
      <c r="C9" s="46" t="s">
        <v>257</v>
      </c>
      <c r="D9" s="87" t="s">
        <v>355</v>
      </c>
    </row>
    <row r="10" spans="1:4" x14ac:dyDescent="0.25">
      <c r="A10" s="92" t="s">
        <v>109</v>
      </c>
      <c r="B10" s="46" t="s">
        <v>349</v>
      </c>
      <c r="C10" s="46" t="s">
        <v>258</v>
      </c>
      <c r="D10" s="87" t="s">
        <v>356</v>
      </c>
    </row>
    <row r="11" spans="1:4" x14ac:dyDescent="0.25">
      <c r="A11" s="92" t="s">
        <v>110</v>
      </c>
      <c r="B11" s="46" t="s">
        <v>148</v>
      </c>
      <c r="C11" s="46" t="s">
        <v>259</v>
      </c>
      <c r="D11" s="87" t="s">
        <v>357</v>
      </c>
    </row>
    <row r="12" spans="1:4" x14ac:dyDescent="0.25">
      <c r="A12" s="92" t="s">
        <v>111</v>
      </c>
      <c r="B12" s="46" t="s">
        <v>149</v>
      </c>
      <c r="C12" s="46" t="s">
        <v>411</v>
      </c>
      <c r="D12" s="87" t="s">
        <v>187</v>
      </c>
    </row>
    <row r="13" spans="1:4" x14ac:dyDescent="0.25">
      <c r="A13" s="92" t="s">
        <v>112</v>
      </c>
      <c r="B13" s="46" t="s">
        <v>150</v>
      </c>
      <c r="C13" s="46" t="s">
        <v>260</v>
      </c>
      <c r="D13" s="87" t="s">
        <v>358</v>
      </c>
    </row>
    <row r="14" spans="1:4" x14ac:dyDescent="0.25">
      <c r="A14" s="92" t="s">
        <v>113</v>
      </c>
      <c r="B14" s="46" t="s">
        <v>151</v>
      </c>
      <c r="C14" s="46" t="s">
        <v>261</v>
      </c>
      <c r="D14" s="87" t="s">
        <v>359</v>
      </c>
    </row>
    <row r="15" spans="1:4" x14ac:dyDescent="0.25">
      <c r="A15" s="92" t="s">
        <v>114</v>
      </c>
      <c r="B15" s="46" t="s">
        <v>152</v>
      </c>
      <c r="C15" s="46" t="s">
        <v>262</v>
      </c>
      <c r="D15" s="87" t="s">
        <v>360</v>
      </c>
    </row>
    <row r="16" spans="1:4" x14ac:dyDescent="0.25">
      <c r="A16" s="92" t="s">
        <v>115</v>
      </c>
      <c r="B16" s="46" t="s">
        <v>153</v>
      </c>
      <c r="C16" s="46" t="s">
        <v>263</v>
      </c>
      <c r="D16" s="87" t="s">
        <v>361</v>
      </c>
    </row>
    <row r="17" spans="1:4" x14ac:dyDescent="0.25">
      <c r="A17" s="92" t="s">
        <v>116</v>
      </c>
      <c r="B17" s="46" t="s">
        <v>154</v>
      </c>
      <c r="C17" s="46" t="s">
        <v>264</v>
      </c>
      <c r="D17" s="87" t="s">
        <v>362</v>
      </c>
    </row>
    <row r="18" spans="1:4" x14ac:dyDescent="0.25">
      <c r="A18" s="92" t="s">
        <v>117</v>
      </c>
      <c r="B18" s="46" t="s">
        <v>155</v>
      </c>
      <c r="C18" s="46" t="s">
        <v>265</v>
      </c>
      <c r="D18" s="87" t="s">
        <v>363</v>
      </c>
    </row>
    <row r="19" spans="1:4" x14ac:dyDescent="0.25">
      <c r="A19" s="92" t="s">
        <v>118</v>
      </c>
      <c r="B19" s="46" t="s">
        <v>156</v>
      </c>
      <c r="C19" s="46" t="s">
        <v>266</v>
      </c>
      <c r="D19" s="87" t="s">
        <v>366</v>
      </c>
    </row>
    <row r="20" spans="1:4" x14ac:dyDescent="0.25">
      <c r="A20" s="92" t="s">
        <v>378</v>
      </c>
      <c r="B20" s="46" t="s">
        <v>157</v>
      </c>
      <c r="C20" s="46" t="s">
        <v>267</v>
      </c>
      <c r="D20" s="87" t="s">
        <v>367</v>
      </c>
    </row>
    <row r="21" spans="1:4" x14ac:dyDescent="0.25">
      <c r="A21" s="92" t="s">
        <v>119</v>
      </c>
      <c r="B21" s="46" t="s">
        <v>158</v>
      </c>
      <c r="C21" s="46" t="s">
        <v>268</v>
      </c>
      <c r="D21" s="87" t="s">
        <v>364</v>
      </c>
    </row>
    <row r="22" spans="1:4" x14ac:dyDescent="0.25">
      <c r="A22" s="92" t="s">
        <v>379</v>
      </c>
      <c r="B22" s="46" t="s">
        <v>159</v>
      </c>
      <c r="C22" s="46" t="s">
        <v>269</v>
      </c>
      <c r="D22" s="87" t="s">
        <v>365</v>
      </c>
    </row>
    <row r="23" spans="1:4" x14ac:dyDescent="0.25">
      <c r="A23" s="92" t="s">
        <v>120</v>
      </c>
      <c r="B23" s="46" t="s">
        <v>160</v>
      </c>
      <c r="C23" s="46" t="s">
        <v>270</v>
      </c>
      <c r="D23" s="87" t="s">
        <v>368</v>
      </c>
    </row>
    <row r="24" spans="1:4" x14ac:dyDescent="0.25">
      <c r="A24" s="92" t="s">
        <v>121</v>
      </c>
      <c r="B24" s="46" t="s">
        <v>161</v>
      </c>
      <c r="C24" s="46" t="s">
        <v>271</v>
      </c>
      <c r="D24" s="87" t="s">
        <v>409</v>
      </c>
    </row>
    <row r="25" spans="1:4" x14ac:dyDescent="0.25">
      <c r="A25" s="92" t="s">
        <v>122</v>
      </c>
      <c r="B25" s="46" t="s">
        <v>109</v>
      </c>
      <c r="C25" s="46" t="s">
        <v>272</v>
      </c>
      <c r="D25" s="87" t="s">
        <v>369</v>
      </c>
    </row>
    <row r="26" spans="1:4" x14ac:dyDescent="0.25">
      <c r="A26" s="92" t="s">
        <v>380</v>
      </c>
      <c r="B26" s="46" t="s">
        <v>111</v>
      </c>
      <c r="C26" s="46" t="s">
        <v>273</v>
      </c>
      <c r="D26" s="87" t="s">
        <v>370</v>
      </c>
    </row>
    <row r="27" spans="1:4" x14ac:dyDescent="0.25">
      <c r="A27" s="92" t="s">
        <v>123</v>
      </c>
      <c r="B27" s="46" t="s">
        <v>162</v>
      </c>
      <c r="C27" s="46" t="s">
        <v>274</v>
      </c>
      <c r="D27" s="87" t="s">
        <v>371</v>
      </c>
    </row>
    <row r="28" spans="1:4" x14ac:dyDescent="0.25">
      <c r="A28" s="92" t="s">
        <v>348</v>
      </c>
      <c r="B28" s="46" t="s">
        <v>163</v>
      </c>
      <c r="C28" s="46" t="s">
        <v>275</v>
      </c>
      <c r="D28" s="87" t="s">
        <v>374</v>
      </c>
    </row>
    <row r="29" spans="1:4" x14ac:dyDescent="0.25">
      <c r="A29" s="92" t="s">
        <v>124</v>
      </c>
      <c r="B29" s="46" t="s">
        <v>59</v>
      </c>
      <c r="C29" s="46" t="s">
        <v>276</v>
      </c>
      <c r="D29" s="87" t="s">
        <v>109</v>
      </c>
    </row>
    <row r="30" spans="1:4" x14ac:dyDescent="0.25">
      <c r="A30" s="92" t="s">
        <v>125</v>
      </c>
      <c r="B30" s="46" t="s">
        <v>94</v>
      </c>
      <c r="C30" s="46" t="s">
        <v>277</v>
      </c>
    </row>
    <row r="31" spans="1:4" x14ac:dyDescent="0.25">
      <c r="A31" s="93" t="s">
        <v>381</v>
      </c>
      <c r="C31" s="46" t="s">
        <v>278</v>
      </c>
    </row>
    <row r="32" spans="1:4" x14ac:dyDescent="0.25">
      <c r="A32" s="93" t="s">
        <v>382</v>
      </c>
      <c r="C32" s="46" t="s">
        <v>279</v>
      </c>
    </row>
    <row r="33" spans="1:3" x14ac:dyDescent="0.25">
      <c r="A33" s="93" t="s">
        <v>383</v>
      </c>
      <c r="B33" s="12"/>
      <c r="C33" s="46" t="s">
        <v>280</v>
      </c>
    </row>
    <row r="34" spans="1:3" x14ac:dyDescent="0.25">
      <c r="A34" s="93" t="s">
        <v>384</v>
      </c>
      <c r="B34" s="12"/>
      <c r="C34" s="46" t="s">
        <v>281</v>
      </c>
    </row>
    <row r="35" spans="1:3" x14ac:dyDescent="0.25">
      <c r="A35" s="93" t="s">
        <v>385</v>
      </c>
      <c r="B35" s="12"/>
      <c r="C35" s="46" t="s">
        <v>282</v>
      </c>
    </row>
    <row r="36" spans="1:3" ht="36" x14ac:dyDescent="0.25">
      <c r="A36" s="94" t="s">
        <v>386</v>
      </c>
      <c r="B36" s="12"/>
      <c r="C36" s="46" t="s">
        <v>283</v>
      </c>
    </row>
    <row r="37" spans="1:3" ht="36" x14ac:dyDescent="0.25">
      <c r="A37" s="94" t="s">
        <v>387</v>
      </c>
      <c r="B37" s="12"/>
      <c r="C37" s="46" t="s">
        <v>284</v>
      </c>
    </row>
    <row r="38" spans="1:3" ht="36" x14ac:dyDescent="0.25">
      <c r="A38" s="94" t="s">
        <v>388</v>
      </c>
      <c r="B38" s="12"/>
      <c r="C38" s="46" t="s">
        <v>285</v>
      </c>
    </row>
    <row r="39" spans="1:3" ht="36" x14ac:dyDescent="0.25">
      <c r="A39" s="94" t="s">
        <v>389</v>
      </c>
      <c r="B39" s="12"/>
      <c r="C39" s="46" t="s">
        <v>286</v>
      </c>
    </row>
    <row r="40" spans="1:3" ht="60" x14ac:dyDescent="0.25">
      <c r="A40" s="94" t="s">
        <v>390</v>
      </c>
      <c r="B40" s="12"/>
      <c r="C40" s="46" t="s">
        <v>287</v>
      </c>
    </row>
    <row r="41" spans="1:3" ht="36" x14ac:dyDescent="0.25">
      <c r="A41" s="94" t="s">
        <v>391</v>
      </c>
      <c r="B41" s="12"/>
      <c r="C41" s="46" t="s">
        <v>288</v>
      </c>
    </row>
    <row r="42" spans="1:3" ht="48" x14ac:dyDescent="0.25">
      <c r="A42" s="94" t="s">
        <v>392</v>
      </c>
      <c r="B42" s="12"/>
      <c r="C42" s="46" t="s">
        <v>289</v>
      </c>
    </row>
    <row r="43" spans="1:3" ht="48" x14ac:dyDescent="0.25">
      <c r="A43" s="94" t="s">
        <v>393</v>
      </c>
      <c r="B43" s="12"/>
    </row>
    <row r="44" spans="1:3" ht="60" x14ac:dyDescent="0.25">
      <c r="A44" s="94" t="s">
        <v>394</v>
      </c>
      <c r="B44" s="12"/>
    </row>
    <row r="45" spans="1:3" ht="36" x14ac:dyDescent="0.25">
      <c r="A45" s="94" t="s">
        <v>395</v>
      </c>
      <c r="B45" s="12"/>
    </row>
    <row r="46" spans="1:3" ht="36" x14ac:dyDescent="0.25">
      <c r="A46" s="94" t="s">
        <v>396</v>
      </c>
      <c r="B46" s="12"/>
    </row>
    <row r="47" spans="1:3" ht="72" x14ac:dyDescent="0.25">
      <c r="A47" s="94" t="s">
        <v>397</v>
      </c>
      <c r="B47" s="12"/>
    </row>
    <row r="48" spans="1:3" ht="36" x14ac:dyDescent="0.25">
      <c r="A48" s="94" t="s">
        <v>398</v>
      </c>
      <c r="B48" s="12"/>
    </row>
    <row r="49" spans="1:2" ht="24" x14ac:dyDescent="0.25">
      <c r="A49" s="94" t="s">
        <v>399</v>
      </c>
      <c r="B49" s="12"/>
    </row>
    <row r="50" spans="1:2" ht="36" x14ac:dyDescent="0.25">
      <c r="A50" s="94" t="s">
        <v>400</v>
      </c>
      <c r="B50" s="12"/>
    </row>
    <row r="51" spans="1:2" ht="48" x14ac:dyDescent="0.25">
      <c r="A51" s="94" t="s">
        <v>401</v>
      </c>
      <c r="B51" s="12"/>
    </row>
    <row r="52" spans="1:2" ht="36" x14ac:dyDescent="0.25">
      <c r="A52" s="94" t="s">
        <v>402</v>
      </c>
      <c r="B52" s="12"/>
    </row>
    <row r="53" spans="1:2" ht="60" x14ac:dyDescent="0.25">
      <c r="A53" s="94" t="s">
        <v>403</v>
      </c>
      <c r="B53" s="12"/>
    </row>
    <row r="54" spans="1:2" ht="48" x14ac:dyDescent="0.25">
      <c r="A54" s="94" t="s">
        <v>404</v>
      </c>
    </row>
    <row r="55" spans="1:2" ht="36" x14ac:dyDescent="0.25">
      <c r="A55" s="94" t="s">
        <v>405</v>
      </c>
    </row>
    <row r="56" spans="1:2" ht="36" x14ac:dyDescent="0.25">
      <c r="A56" s="94" t="s">
        <v>406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8</vt:i4>
      </vt:variant>
    </vt:vector>
  </HeadingPairs>
  <TitlesOfParts>
    <vt:vector size="18" baseType="lpstr">
      <vt:lpstr>Page de garde projet</vt:lpstr>
      <vt:lpstr>Activité_prévisionnelle</vt:lpstr>
      <vt:lpstr>Estimation_par_mission</vt:lpstr>
      <vt:lpstr>Prévision charges de personnel</vt:lpstr>
      <vt:lpstr>BP_site</vt:lpstr>
      <vt:lpstr>BP_Site principal+antennes</vt:lpstr>
      <vt:lpstr>Fiche 3-1 (3)</vt:lpstr>
      <vt:lpstr>Feuil2</vt:lpstr>
      <vt:lpstr>Feuil1</vt:lpstr>
      <vt:lpstr>Declaration_honneur</vt:lpstr>
      <vt:lpstr>Activité_prévisionnelle!Zone_d_impression</vt:lpstr>
      <vt:lpstr>BP_site!Zone_d_impression</vt:lpstr>
      <vt:lpstr>'BP_Site principal+antennes'!Zone_d_impression</vt:lpstr>
      <vt:lpstr>Declaration_honneur!Zone_d_impression</vt:lpstr>
      <vt:lpstr>Estimation_par_mission!Zone_d_impression</vt:lpstr>
      <vt:lpstr>'Fiche 3-1 (3)'!Zone_d_impression</vt:lpstr>
      <vt:lpstr>'Page de garde projet'!Zone_d_impression</vt:lpstr>
      <vt:lpstr>'Prévision charges de personnel'!Zone_d_impression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BARDON-SEON, Michèle</cp:lastModifiedBy>
  <cp:lastPrinted>2021-02-12T13:55:00Z</cp:lastPrinted>
  <dcterms:created xsi:type="dcterms:W3CDTF">2017-11-21T14:44:55Z</dcterms:created>
  <dcterms:modified xsi:type="dcterms:W3CDTF">2021-02-12T14:00:34Z</dcterms:modified>
</cp:coreProperties>
</file>