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19425" windowHeight="7755" firstSheet="3" activeTab="13"/>
  </bookViews>
  <sheets>
    <sheet name="projets structurants" sheetId="1" state="hidden" r:id="rId1"/>
    <sheet name="Feuil4" sheetId="4" state="hidden" r:id="rId2"/>
    <sheet name="ne pas effacer" sheetId="2" state="hidden" r:id="rId3"/>
    <sheet name="16" sheetId="3" r:id="rId4"/>
    <sheet name="17" sheetId="5" r:id="rId5"/>
    <sheet name="19" sheetId="6" r:id="rId6"/>
    <sheet name="23" sheetId="7" r:id="rId7"/>
    <sheet name="24" sheetId="8" r:id="rId8"/>
    <sheet name="33" sheetId="9" r:id="rId9"/>
    <sheet name="40" sheetId="11" r:id="rId10"/>
    <sheet name="47" sheetId="12" r:id="rId11"/>
    <sheet name="64" sheetId="13" r:id="rId12"/>
    <sheet name="79" sheetId="14" r:id="rId13"/>
    <sheet name="86" sheetId="15" r:id="rId14"/>
    <sheet name="87" sheetId="16" r:id="rId15"/>
    <sheet name="Feuil15" sheetId="17" r:id="rId16"/>
  </sheets>
  <definedNames>
    <definedName name="_xlnm._FilterDatabase" localSheetId="0" hidden="1">'projets structurants'!$A$1:$L$123</definedName>
    <definedName name="Z_1759C582_7A69_4391_B537_34A4B3244EA6_.wvu.Cols" localSheetId="0" hidden="1">'projets structurants'!$K:$L</definedName>
    <definedName name="Z_1759C582_7A69_4391_B537_34A4B3244EA6_.wvu.FilterData" localSheetId="0" hidden="1">'projets structurants'!$A$1:$L$123</definedName>
    <definedName name="Z_562FCEDB_3340_439C_A339_C59B4998DC51_.wvu.Cols" localSheetId="0" hidden="1">'projets structurants'!$K:$L</definedName>
    <definedName name="Z_562FCEDB_3340_439C_A339_C59B4998DC51_.wvu.FilterData" localSheetId="0" hidden="1">'projets structurants'!$A$1:$L$123</definedName>
    <definedName name="Z_92C2357C_8743_43F8_88A5_F389DF910E26_.wvu.Cols" localSheetId="0" hidden="1">'projets structurants'!$K:$L</definedName>
    <definedName name="Z_92C2357C_8743_43F8_88A5_F389DF910E26_.wvu.FilterData" localSheetId="0" hidden="1">'projets structurants'!$A$1:$L$123</definedName>
    <definedName name="Z_A0D94C82_FBD7_4074_8844_0F0049EB94C4_.wvu.Cols" localSheetId="0" hidden="1">'projets structurants'!$K:$L</definedName>
    <definedName name="Z_A0D94C82_FBD7_4074_8844_0F0049EB94C4_.wvu.FilterData" localSheetId="0" hidden="1">'projets structurants'!$A$1:$L$123</definedName>
    <definedName name="Z_A85EA1D6_F9B5_46CD_A121_ABDEB0F2BE7E_.wvu.Cols" localSheetId="0" hidden="1">'projets structurants'!$K:$L</definedName>
    <definedName name="Z_A85EA1D6_F9B5_46CD_A121_ABDEB0F2BE7E_.wvu.FilterData" localSheetId="0" hidden="1">'projets structurants'!$A$1:$L$123</definedName>
    <definedName name="Z_AB8EE43A_8BD3_4AA7_89E3_6ED6487C1141_.wvu.Cols" localSheetId="0" hidden="1">'projets structurants'!$K:$L</definedName>
    <definedName name="Z_AB8EE43A_8BD3_4AA7_89E3_6ED6487C1141_.wvu.FilterData" localSheetId="0" hidden="1">'projets structurants'!$A$1:$L$123</definedName>
    <definedName name="Z_AFBB972A_6499_42CF_BCBD_19B17CF34F14_.wvu.Cols" localSheetId="0" hidden="1">'projets structurants'!$K:$L</definedName>
    <definedName name="Z_AFBB972A_6499_42CF_BCBD_19B17CF34F14_.wvu.FilterData" localSheetId="0" hidden="1">'projets structurants'!$A$1:$L$123</definedName>
  </definedNames>
  <calcPr calcId="145621"/>
  <customWorkbookViews>
    <customWorkbookView name="Ministere - Affichage personnalisé" guid="{92C2357C-8743-43F8-88A5-F389DF910E26}" mergeInterval="0" personalView="1" maximized="1" windowWidth="1362" windowHeight="522" activeSheetId="1"/>
    <customWorkbookView name="BONNOT MARTAGEIX, Sophie - Affichage personnalisé" guid="{1759C582-7A69-4391-B537-34A4B3244EA6}" mergeInterval="0" personalView="1" maximized="1" windowWidth="1366" windowHeight="542" activeSheetId="1"/>
    <customWorkbookView name="OLAYAT, Corinne - Affichage personnalisé" guid="{562FCEDB-3340-439C-A339-C59B4998DC51}" mergeInterval="0" personalView="1" maximized="1" windowWidth="1916" windowHeight="854" activeSheetId="1"/>
    <customWorkbookView name="SEVRES, Joëlle - Affichage personnalisé" guid="{AB8EE43A-8BD3-4AA7-89E3-6ED6487C1141}" mergeInterval="0" personalView="1" maximized="1" windowWidth="1676" windowHeight="824" activeSheetId="1"/>
    <customWorkbookView name="LYS, Sandrine - Affichage personnalisé" guid="{A85EA1D6-F9B5-46CD-A121-ABDEB0F2BE7E}" mergeInterval="0" personalView="1" maximized="1" windowWidth="1362" windowHeight="522" activeSheetId="1"/>
    <customWorkbookView name="CANTO, Christophe - Affichage personnalisé" guid="{AFBB972A-6499-42CF-BCBD-19B17CF34F14}" mergeInterval="0" personalView="1" maximized="1" windowWidth="1896" windowHeight="726" activeSheetId="1"/>
    <customWorkbookView name="LE SAULNIER, Mickaël - Affichage personnalisé" guid="{A0D94C82-FBD7-4074-8844-0F0049EB94C4}" mergeInterval="0" personalView="1" maximized="1" windowWidth="1680" windowHeight="804" activeSheetId="1"/>
  </customWorkbookViews>
</workbook>
</file>

<file path=xl/calcChain.xml><?xml version="1.0" encoding="utf-8"?>
<calcChain xmlns="http://schemas.openxmlformats.org/spreadsheetml/2006/main">
  <c r="L6" i="15" l="1"/>
  <c r="L5" i="15"/>
  <c r="E14" i="13" l="1"/>
  <c r="E22" i="9" l="1"/>
  <c r="I5" i="15" l="1"/>
  <c r="I7" i="14"/>
  <c r="I16" i="9"/>
  <c r="I7" i="7"/>
  <c r="I6" i="6"/>
  <c r="I11" i="11"/>
  <c r="I9" i="5"/>
  <c r="I10" i="16" l="1"/>
  <c r="I33" i="8" l="1"/>
  <c r="B2" i="17"/>
  <c r="B9" i="17"/>
  <c r="B13" i="17"/>
  <c r="I3" i="3" l="1"/>
  <c r="I24" i="3"/>
  <c r="I29" i="16"/>
  <c r="I28" i="16"/>
  <c r="I23" i="16"/>
  <c r="I24" i="16"/>
  <c r="I25" i="16"/>
  <c r="I26" i="16"/>
  <c r="I22" i="16"/>
  <c r="I13" i="16"/>
  <c r="I14" i="16"/>
  <c r="I15" i="16"/>
  <c r="I16" i="16"/>
  <c r="I17" i="16"/>
  <c r="I12" i="16"/>
  <c r="I11" i="16"/>
  <c r="I5" i="16"/>
  <c r="I6" i="16"/>
  <c r="I7" i="16"/>
  <c r="I8" i="16"/>
  <c r="I9" i="16"/>
  <c r="I4" i="16"/>
  <c r="I3" i="16"/>
  <c r="I24" i="15"/>
  <c r="B12" i="17" s="1"/>
  <c r="I17" i="15"/>
  <c r="I18" i="15"/>
  <c r="I19" i="15"/>
  <c r="I20" i="15"/>
  <c r="I21" i="15"/>
  <c r="I22" i="15"/>
  <c r="I16" i="15"/>
  <c r="I10" i="15"/>
  <c r="I11" i="15"/>
  <c r="I9" i="15"/>
  <c r="I4" i="15"/>
  <c r="I6" i="15"/>
  <c r="I7" i="15"/>
  <c r="I8" i="15"/>
  <c r="I3" i="15"/>
  <c r="I24" i="14"/>
  <c r="B11" i="17" s="1"/>
  <c r="I20" i="14"/>
  <c r="I21" i="14"/>
  <c r="I22" i="14"/>
  <c r="I19" i="14"/>
  <c r="I10" i="14"/>
  <c r="I11" i="14"/>
  <c r="I12" i="14"/>
  <c r="I13" i="14"/>
  <c r="I9" i="14"/>
  <c r="I4" i="14"/>
  <c r="I5" i="14"/>
  <c r="I6" i="14"/>
  <c r="I8" i="14"/>
  <c r="I3" i="14"/>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22" i="13"/>
  <c r="I17" i="13"/>
  <c r="I16" i="13"/>
  <c r="I15" i="13"/>
  <c r="I14" i="13"/>
  <c r="I57" i="13" s="1"/>
  <c r="B10" i="17" s="1"/>
  <c r="I4" i="13"/>
  <c r="I5" i="13"/>
  <c r="I6" i="13"/>
  <c r="I7" i="13"/>
  <c r="I8" i="13"/>
  <c r="I9" i="13"/>
  <c r="I10" i="13"/>
  <c r="I11" i="13"/>
  <c r="I12" i="13"/>
  <c r="I13" i="13"/>
  <c r="I3" i="13"/>
  <c r="I27" i="12"/>
  <c r="I17" i="12"/>
  <c r="I18" i="12"/>
  <c r="I19" i="12"/>
  <c r="I20" i="12"/>
  <c r="I21" i="12"/>
  <c r="I22" i="12"/>
  <c r="I23" i="12"/>
  <c r="I24" i="12"/>
  <c r="I25" i="12"/>
  <c r="I16" i="12"/>
  <c r="I10" i="12"/>
  <c r="I9" i="12"/>
  <c r="I8" i="12"/>
  <c r="I7" i="12"/>
  <c r="I6" i="12"/>
  <c r="I5" i="12"/>
  <c r="I4" i="12"/>
  <c r="I3" i="12"/>
  <c r="I30" i="11"/>
  <c r="B8" i="17" s="1"/>
  <c r="I20" i="11"/>
  <c r="I21" i="11"/>
  <c r="I22" i="11"/>
  <c r="I23" i="11"/>
  <c r="I24" i="11"/>
  <c r="I25" i="11"/>
  <c r="I26" i="11"/>
  <c r="I27" i="11"/>
  <c r="I28" i="11"/>
  <c r="I19" i="11"/>
  <c r="I13" i="11"/>
  <c r="I14" i="11"/>
  <c r="I12" i="11"/>
  <c r="I4" i="11"/>
  <c r="I5" i="11"/>
  <c r="I6" i="11"/>
  <c r="I7" i="11"/>
  <c r="I8" i="11"/>
  <c r="I9" i="11"/>
  <c r="I10" i="11"/>
  <c r="I3" i="11"/>
  <c r="I35" i="9"/>
  <c r="I36" i="9"/>
  <c r="I37" i="9"/>
  <c r="I38" i="9"/>
  <c r="I39" i="9"/>
  <c r="I40" i="9"/>
  <c r="I41" i="9"/>
  <c r="I42" i="9"/>
  <c r="I43" i="9"/>
  <c r="I44" i="9"/>
  <c r="I34" i="9"/>
  <c r="I32" i="9"/>
  <c r="I33" i="9"/>
  <c r="I31" i="9"/>
  <c r="I27" i="9"/>
  <c r="I24" i="9"/>
  <c r="I25" i="9"/>
  <c r="I26" i="9"/>
  <c r="I23" i="9"/>
  <c r="I22" i="9"/>
  <c r="I20" i="9"/>
  <c r="I21" i="9"/>
  <c r="I19" i="9"/>
  <c r="I18" i="9"/>
  <c r="I90" i="9" s="1"/>
  <c r="B7" i="17" s="1"/>
  <c r="I14" i="9"/>
  <c r="I15" i="9"/>
  <c r="I13" i="9"/>
  <c r="I9" i="9"/>
  <c r="I3" i="9"/>
  <c r="I4" i="9"/>
  <c r="I5" i="9"/>
  <c r="I6" i="9"/>
  <c r="I7" i="9"/>
  <c r="I8" i="9"/>
  <c r="I14" i="8"/>
  <c r="I13" i="8"/>
  <c r="I4" i="8"/>
  <c r="I5" i="8"/>
  <c r="I6" i="8"/>
  <c r="I7" i="8"/>
  <c r="I8" i="8"/>
  <c r="I9" i="8"/>
  <c r="I10" i="8"/>
  <c r="I11" i="8"/>
  <c r="I3" i="8"/>
  <c r="I16" i="7"/>
  <c r="I17" i="7"/>
  <c r="I15" i="7"/>
  <c r="I10" i="7"/>
  <c r="I4" i="7"/>
  <c r="I5" i="7"/>
  <c r="I6" i="7"/>
  <c r="I8" i="7"/>
  <c r="I9" i="7"/>
  <c r="I3" i="7"/>
  <c r="I22" i="6"/>
  <c r="I13" i="6"/>
  <c r="I14" i="6"/>
  <c r="I12" i="6"/>
  <c r="I4" i="6"/>
  <c r="I5" i="6"/>
  <c r="I7" i="6"/>
  <c r="I8" i="6"/>
  <c r="I9" i="6"/>
  <c r="I10" i="6"/>
  <c r="I11" i="6"/>
  <c r="I3" i="6"/>
  <c r="I17" i="5"/>
  <c r="I18" i="5"/>
  <c r="I16" i="5"/>
  <c r="I4" i="5"/>
  <c r="I5" i="5"/>
  <c r="I6" i="5"/>
  <c r="I7" i="5"/>
  <c r="I8" i="5"/>
  <c r="I10" i="5"/>
  <c r="I11" i="5"/>
  <c r="I12" i="5"/>
  <c r="I13" i="5"/>
  <c r="I3" i="5"/>
  <c r="I19" i="7" l="1"/>
  <c r="B5" i="17" s="1"/>
  <c r="I20" i="3"/>
  <c r="I21" i="3"/>
  <c r="I22" i="3"/>
  <c r="I19" i="3"/>
  <c r="I4" i="3"/>
  <c r="I5" i="3"/>
  <c r="I6" i="3"/>
  <c r="I7" i="3"/>
  <c r="I8" i="3"/>
  <c r="I9" i="3"/>
  <c r="I10" i="3"/>
  <c r="I11" i="3"/>
  <c r="I12" i="3"/>
  <c r="I13" i="3"/>
  <c r="I14" i="3"/>
  <c r="I49" i="9" l="1"/>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20" i="8"/>
  <c r="I21" i="8"/>
  <c r="I22" i="8"/>
  <c r="I23" i="8"/>
  <c r="I24" i="8"/>
  <c r="I12" i="8"/>
  <c r="I25" i="8"/>
  <c r="I26" i="8"/>
  <c r="I27" i="8"/>
  <c r="I28" i="8"/>
  <c r="I29" i="8"/>
  <c r="I30" i="8"/>
  <c r="I31" i="8"/>
  <c r="I19" i="6"/>
  <c r="I20" i="6"/>
  <c r="I23" i="5"/>
  <c r="I24" i="5"/>
  <c r="I25" i="5"/>
  <c r="I26" i="5"/>
  <c r="I27" i="5"/>
  <c r="I28" i="5"/>
  <c r="I29" i="5"/>
  <c r="I30" i="5"/>
  <c r="I31" i="5"/>
  <c r="I32" i="5"/>
  <c r="I33" i="5"/>
  <c r="I34" i="5"/>
  <c r="B6" i="17" l="1"/>
  <c r="I36" i="5"/>
  <c r="B3" i="17" s="1"/>
  <c r="B4" i="17"/>
  <c r="G46" i="1"/>
  <c r="I110" i="1"/>
  <c r="B14" i="17" l="1"/>
  <c r="I123" i="1"/>
  <c r="J123" i="1"/>
  <c r="G35" i="1" l="1"/>
  <c r="G123" i="1" s="1"/>
</calcChain>
</file>

<file path=xl/comments1.xml><?xml version="1.0" encoding="utf-8"?>
<comments xmlns="http://schemas.openxmlformats.org/spreadsheetml/2006/main">
  <authors>
    <author>LE SAULNIER, Mickaël</author>
  </authors>
  <commentList>
    <comment ref="H48" authorId="0">
      <text>
        <r>
          <rPr>
            <b/>
            <sz val="9"/>
            <color indexed="81"/>
            <rFont val="Tahoma"/>
            <charset val="1"/>
          </rPr>
          <t>LE SAULNIER, Mickaël:</t>
        </r>
        <r>
          <rPr>
            <sz val="9"/>
            <color indexed="81"/>
            <rFont val="Tahoma"/>
            <charset val="1"/>
          </rPr>
          <t xml:space="preserve">
ajout de l'établissement dans la liste des vagues sur demande de la DD24 (mail du 4/11/21). Initialement dans aucune vague
</t>
        </r>
      </text>
    </comment>
    <comment ref="I70" authorId="0">
      <text>
        <r>
          <rPr>
            <b/>
            <sz val="9"/>
            <color indexed="81"/>
            <rFont val="Tahoma"/>
            <family val="2"/>
          </rPr>
          <t>LE SAULNIER, Mickaël:</t>
        </r>
        <r>
          <rPr>
            <sz val="9"/>
            <color indexed="81"/>
            <rFont val="Tahoma"/>
            <family val="2"/>
          </rPr>
          <t xml:space="preserve">
2 autre FINESS de l'association Renovation ont reçu 10 000 € chacun
</t>
        </r>
      </text>
    </comment>
    <comment ref="I110" authorId="0">
      <text>
        <r>
          <rPr>
            <b/>
            <sz val="9"/>
            <color indexed="81"/>
            <rFont val="Tahoma"/>
            <charset val="1"/>
          </rPr>
          <t>LE SAULNIER, Mickaël:</t>
        </r>
        <r>
          <rPr>
            <sz val="9"/>
            <color indexed="81"/>
            <rFont val="Tahoma"/>
            <charset val="1"/>
          </rPr>
          <t xml:space="preserve">
A reçu l'enveloppe du GHNV de 14 774 486 €</t>
        </r>
      </text>
    </comment>
  </commentList>
</comments>
</file>

<file path=xl/comments2.xml><?xml version="1.0" encoding="utf-8"?>
<comments xmlns="http://schemas.openxmlformats.org/spreadsheetml/2006/main">
  <authors>
    <author>Ministere</author>
  </authors>
  <commentList>
    <comment ref="E22" authorId="0">
      <text>
        <r>
          <rPr>
            <b/>
            <sz val="9"/>
            <color indexed="81"/>
            <rFont val="Tahoma"/>
            <charset val="1"/>
          </rPr>
          <t>Ministere:</t>
        </r>
        <r>
          <rPr>
            <sz val="9"/>
            <color indexed="81"/>
            <rFont val="Tahoma"/>
            <charset val="1"/>
          </rPr>
          <t xml:space="preserve">
ajout de 500.000€ présidentiel
</t>
        </r>
      </text>
    </comment>
  </commentList>
</comments>
</file>

<file path=xl/sharedStrings.xml><?xml version="1.0" encoding="utf-8"?>
<sst xmlns="http://schemas.openxmlformats.org/spreadsheetml/2006/main" count="1696" uniqueCount="678">
  <si>
    <t>Dpt</t>
  </si>
  <si>
    <t>FINESS juridique</t>
  </si>
  <si>
    <t>Nom établissement</t>
  </si>
  <si>
    <t>intitulé des opérations retenues dans le cadre des CTS</t>
  </si>
  <si>
    <t>Montant TDC TTC du projet</t>
  </si>
  <si>
    <t xml:space="preserve">Vagues </t>
  </si>
  <si>
    <t>Retours CTS DD</t>
  </si>
  <si>
    <t>CENTRE HOSPITALIER D'ANGOULEME</t>
  </si>
  <si>
    <t>AGRANDISSEMENT ET RESTRUCTURATION DU SERVICE DES URGENCES ET CONSTRUCTION D'UNE NOUVELLE PHARMACIE ; restructuration du bâtiment ex EHPAD Girac pour accueillir sur un seul site les soins de suite et l'UCC ; Rénovation de l'USLD</t>
  </si>
  <si>
    <t>Vague 1 (4ème T 2021)</t>
  </si>
  <si>
    <t>CH CAMILLE CLAUDEL</t>
  </si>
  <si>
    <t>Rénovation/réhabilitation du Moulin en plateau technique multi-activités (sportives et thérapeutiques) et équipements modulaires ; Projet Evolution de l'Hôpital - Rénovation et extension du bâtiment B (unité Calypso) ; Projet Evolution de l'Hôpital - Rénovation et extension du bâtiment A3 (unité Sésame) ; Projet Evolution de l'Hôpital - Rénovationdu bâtiment A2 R+1 (unité Dali) ; Projet Evolution de l'Hôpital - Rénovationdu bâtiment A4 RDC+A2 RDC (unités Janet et P1) ; Extension MIKADO + relocalisation DITEP ; Construction d'une unité de 10 lits de soins dédiés à la prise en charge sanitaire de patients TED TSA (patients stabilisés mais nécessitant une prise en charge sanitaire)</t>
  </si>
  <si>
    <t>CSSR Les Glamots</t>
  </si>
  <si>
    <t>extension et rénovation du plateau technique</t>
  </si>
  <si>
    <t>CH Hôpitaux du Sud Charente</t>
  </si>
  <si>
    <t xml:space="preserve">Unité Cognitivo Comportementale (UCC) ; Extension du plateau technique Médecine Physique et Réadaptation (MPR) </t>
  </si>
  <si>
    <t xml:space="preserve">CLINIQUE ST JOSEPH </t>
  </si>
  <si>
    <t>création d'une salle hybride ; Restructuration et modernisation du service ambulatoire ; Modernisation du service de soins non programmés – Service SOS MAINS</t>
  </si>
  <si>
    <t>Vague 2 (1er T 2022)</t>
  </si>
  <si>
    <t>CH RUFFEC</t>
  </si>
  <si>
    <t>Reconstruction et réhabilitation du CH de RUFFEC</t>
  </si>
  <si>
    <t>CLINIQUE DE COGNAC</t>
  </si>
  <si>
    <t>unité de surveillance continue de six places ; Restructuration du service d'endoscopie digestive</t>
  </si>
  <si>
    <t>Vague 3 (2ème T 2022)</t>
  </si>
  <si>
    <t>CH CONFOLENS</t>
  </si>
  <si>
    <t>Elargissement de l'offre de soins du centre de santé</t>
  </si>
  <si>
    <t xml:space="preserve">Centre Clinical </t>
  </si>
  <si>
    <t>salle chirurgie vasculaire Hybride mobile</t>
  </si>
  <si>
    <t>HOPITAUX DE GRAND COGNAC</t>
  </si>
  <si>
    <t>Restructuration des sites de Guy Gauthier et Montesquieu - Partie USLD (Partie EHPAD); CONSTRUCTION d'un SSR de 40 lits</t>
  </si>
  <si>
    <t>Clinique Pasteur</t>
  </si>
  <si>
    <t>Centre de chirurgie du royannais</t>
  </si>
  <si>
    <t>2023-2025</t>
  </si>
  <si>
    <t>Polyclinique Saint-Georges</t>
  </si>
  <si>
    <t>Centre de médecine et SSR du pays royannais</t>
  </si>
  <si>
    <t>Clinique de l'Atlantique</t>
  </si>
  <si>
    <t>MISE EN PLACE D'UNE OFFRE DE MEDECINE AFIN DE COMPLETER L'OFFRE DE SOINS DE LA CLINIQUE ET S'INSCRIRE DANS UNE LOGIQUE DE PARCOURS DE SOIN</t>
  </si>
  <si>
    <t>?</t>
  </si>
  <si>
    <t>GROUPE HOSPITALIER DE LA ROCHELLE</t>
  </si>
  <si>
    <t>Reconstruction de l'hôpital MCO du Groupe Hospitalier de La Rochelle</t>
  </si>
  <si>
    <t>CH JONZAC</t>
  </si>
  <si>
    <t>Restructuration des activités de médecine, de chirurgie et de surveillance continue</t>
  </si>
  <si>
    <t>CH SAINT JEAN D'ANGELY</t>
  </si>
  <si>
    <t>Construction d'une Unité Cognitivo Comportementale;  Aménagement d’un hôpital de Jour en addictologie ; Restructuration des Urgences et du plateau ambulatoire ; Maintien et confortement de la chirurgie sur le site de Saint-Jean d'Angély</t>
  </si>
  <si>
    <t>CH DE SAINTONGE</t>
  </si>
  <si>
    <t xml:space="preserve">Extension du Centre lourd de dialyse (de 16 à 24 postes) et relocalisation de l'hospitalisation en néphrologie ; Restructuration des activités de psychiatrie du secteur 4 sur le bassin de Saint-Jean d'Angély ; Restructuration et regroupement des Urgences générales, pédiatriques et gynécologiques ; Construction d'un nouveau centre ambulatoire médical et chirurgical ; </t>
  </si>
  <si>
    <t>CH ROYAN</t>
  </si>
  <si>
    <t>Soins de Suite et de Réadaptation - Affections cardio-vasculaires - Hospitalisation à temps partiel ; Réunifier le service des urgences avec l'unité de soins critiques et la maison de santé ; Redéfinir  l'offre d'hospitalisation entre Médecine et Gériatrie</t>
  </si>
  <si>
    <t>CH ROCHEFORT</t>
  </si>
  <si>
    <t>extension du plateau de consultations externes et renfort de l'hospitalisation de jour ; extension pour adaptation des capacités de prise en charge des urgences et redimensionnement, pour permettre d'adapter les locaux à l'activité réelle, doublée depuis la conception du bâtiment ; extension du bloc opératoire</t>
  </si>
  <si>
    <t>Clinique Richelieu (Saintes)</t>
  </si>
  <si>
    <t>Création d'une unité de médecine de 12 lits</t>
  </si>
  <si>
    <t>170000194
170000186</t>
  </si>
  <si>
    <t xml:space="preserve">Cliniques de Saujon
 - Clinique Villa du parc
 - Clinique Hippocrate  </t>
  </si>
  <si>
    <t xml:space="preserve"> Implantation d’un centre expert sur le burn-out et l’épuisement</t>
  </si>
  <si>
    <t>CH BRIVE</t>
  </si>
  <si>
    <t>Travaux démolition et de construction d'un bâtiment regroupant les consultations de chirurgie, d'anestésie, de médecine, CEGIDD, CLAT et dispensaire, cette opération permet de retrouver des surfaces disponible près des unités d'hospitalisations et d'amélorer le confort des usagers
Ces travaux font suite à la fiche n°3c permettant de libérer le bâtiment à démolir ; Unité de Chirurgie Ambulatoire et Bloc Opératoire ; Travaux d'aménagement des consultations d'Urologie 
Ces travaux sont réalisés en lieu et place des consultations d'ORL et d'Ophtalmologie objet de la fiche n°3a ; Le déménagement de l'unité de chirurgie ambulatoire  (fiche n°2) du niveau 7 au niveau 2 permet de libérer une surface de 1350 m², les travaux prévoit la création d'une salle d'examen et la rénovation les locaux existants, 18 chambres à 1 lit, poste de soins, bureaux médicaux, accueil. ; Le déplacement du service de gastroentérologie (fiche n°3f) du niveau 9 au niveau 7 permet de libérer une surface de 1320 m², les travaux consistent  à la rénovation des locaux existants, ils permettent de retrouver des chambres supplémentaires pour l'activité de neurologie et de neuro-vasculaire ;;; Travaux d'aménagement intérieur permettant la création de 4 postes de dialyse supplémentaires (actuellement 20 postes).
Ces travaux sont réalisés en lieu et place des consultations de chirurgie et d'anestésie objet de la fiche n°3d ;;;; Extension et aménagement du Service d'Accueil des Urgences</t>
  </si>
  <si>
    <t>CH TULLE</t>
  </si>
  <si>
    <t>Amélioration de la performance énergétique des batiments ; Modernisation / humanisation de services de soins du bâtiment principal ; Construction d'un plateau d'activités ambulatoires - site principal et modernisation du service d'imagerie ; Restructuration des urgences et du SAMU ; Travaux d'extension de l'hôpital de jour de MPR - site des neuf pierres ; Interventionnel/ Restructuration du plateau technique: réorganisation et modernisation des blocs opératoires/ obstétricaux/ endoscopies ; Investissement pour accompagner le projet médical (réaménagement et réhabilitation des locaux)</t>
  </si>
  <si>
    <t xml:space="preserve">CH BORT LES ORGUES </t>
  </si>
  <si>
    <t xml:space="preserve">Agrandissement du service de Médecine, SSR, USLD et EHPAD  </t>
  </si>
  <si>
    <t>CH de Haute Corrèze - Ussel</t>
  </si>
  <si>
    <t>RESTRUCTURATION DU BLOC OPERATOIRE, DE LA STERILISATION ET DES URGENCES; Restructuration du batiment USN2 (SSR, USLD)</t>
  </si>
  <si>
    <t>CH Pays d'Eygurande</t>
  </si>
  <si>
    <t>Structure immobilière accuillant un nouvelle activité : création d'une Unité Hospitalière Spécialement Aménagée (UHSA) de 40 lits ; Structure immobilière à Ussel pour des lits d'hospitalisation complète, un hopital de jour et un CMP : batiment pour restructurer l'offre existante dans un batiment écologique</t>
  </si>
  <si>
    <t>CENTRE HOSPITALIER UZERCHE</t>
  </si>
  <si>
    <t>RESTRUCTURATION ET RENOVATION GENERALES DU PATRIMOINE HOSPITALIER</t>
  </si>
  <si>
    <t>Clinique St Germain</t>
  </si>
  <si>
    <t>restructuration de l'offre de soins de la Clinique Saint Germain de la Chirurgie vers le SSR ; favoriser l'accès aux soins par la réalisation d'un parking ; assurer la réduction de l'impact énergétique et son cout ; déploiement d'un logiciel de soins informatisé our SSR ; soutenir l'équipement des nouvelles activités déployées sur la clinique ; Remise à niveau de l'ensemble du système de détection incendie</t>
  </si>
  <si>
    <t>CMC LES CEDRES BRIVE</t>
  </si>
  <si>
    <t>Restructuration immobilier Cèdres : projet fast track patients debout</t>
  </si>
  <si>
    <t>CH CORNIL</t>
  </si>
  <si>
    <t>Révision du projet de restructuration initial pour la dernière tranche des travaux (bâtiment Fontaine) : transformation du bâtiment en véritable pôle sanitaire dans une logique de cohérence des prises en charge et d'optimisation des moyens : regroupement des services SSR et USLD autours de la pharmacie, du plateau de rééducation et locaux de consultation, espace dédié à l'accueil des patients en hospitalisation de jour (demande d'autorisation en attente d'instruction), etc.</t>
  </si>
  <si>
    <t>Clinique de la Marche</t>
  </si>
  <si>
    <t>Restructuration de l'architecture du plateau technique</t>
  </si>
  <si>
    <t>CENTRE HOSPITALIER DE BOURGANEUF</t>
  </si>
  <si>
    <t>RESTRUCTURATION DU CENTRE HOSPITALIER DE BOURGANEUF</t>
  </si>
  <si>
    <t>CH LA VALLETTE</t>
  </si>
  <si>
    <t>Regroupement des unités l’hôpital de jour du Berry - centre de proximité de réhabilitation
psychosociale - équipe mobile – Réhabilitation handicap Psychique ( CPRC EMRHP) - CSAPA - (5
bureaux) ACT - CMP adultes - Equipe mobile psychatrie personnes âgées ( 5 bureaux) - Unité d'action
contre le suicide (3 bureaux) - Hôpital de jour Addictologie</t>
  </si>
  <si>
    <t>MGEN SAINTE FEYRE</t>
  </si>
  <si>
    <t>Structuration du service oncologie soins de suite ;; Projet de rénovation des locaux de l'ESM ;; Pôle médical de proximité "ville - hôpital"</t>
  </si>
  <si>
    <t>CRRF ANDRE LALANDE</t>
  </si>
  <si>
    <t>Projet extension Noth</t>
  </si>
  <si>
    <t>230780041</t>
  </si>
  <si>
    <t>CH DE GUERET</t>
  </si>
  <si>
    <t>Restructuration Urgences UDH SAMU</t>
  </si>
  <si>
    <t>230780058</t>
  </si>
  <si>
    <t>CH D'AUBUSSON</t>
  </si>
  <si>
    <t xml:space="preserve">Projet de restructuration  </t>
  </si>
  <si>
    <t>CH Bergerac</t>
  </si>
  <si>
    <t>Mise en œuvre du partenariat public-privé de Bergerac : aménagement d'un plateau chirurgical pour le GCS de chirurgie ; Reconstruction de l'unité de soins de longue durée</t>
  </si>
  <si>
    <t>CH Vauclaire</t>
  </si>
  <si>
    <t>Amenagement -rehabilitation de locaux en vue du transfert d un hopital de jour en Addictologie ainsi que des bureaux de consultation ou d accueil pour les equipes mobiles (initialement projet sur le site du CH de PERIGUEUX); projet de restructuration extension de l unité de psychogeriatrie des 2 vallées ; projet de reconstruction de l unité ALADIN-unité d admission sous contrainte</t>
  </si>
  <si>
    <t>debut des travaux 2O22</t>
  </si>
  <si>
    <t xml:space="preserve">CH Périgueux </t>
  </si>
  <si>
    <t>Construction/Restructuration du DMU (Département Médical d'Urgences); Construction d'un hôpital de jour / CATTP / CMP de psychiatrie infanto-juvénile à Sarlat ; Acquisition d'un CMP de psychiatrie adulte à Terrasson ; Projet de restructuration de l'offre de soins SSR, USLD et médico sociale au sein de la direction commune Périgueux et lanmary</t>
  </si>
  <si>
    <t>debut des travaux 2O22 et 2024</t>
  </si>
  <si>
    <t>CH St Astier</t>
  </si>
  <si>
    <t>Construction d'un EHPAD de 165 lits et réadaptation d'un bâtiment pour accueillir le SSR de 40 lits</t>
  </si>
  <si>
    <t>Hopital FRANCHEVILLE</t>
  </si>
  <si>
    <t>Restructuration du centre lourd de dialyse et extension de la médecine</t>
  </si>
  <si>
    <t>MRC Joie de Vivre</t>
  </si>
  <si>
    <t>Amenagemment d'une unité de 20 lits de SSR gériatriques par reconversion de 20 lits de SSR polyvalents</t>
  </si>
  <si>
    <t xml:space="preserve">CH SARLAT </t>
  </si>
  <si>
    <t>Restructuration technique et fonctionnelle des bâtiments du site principal du Centre Hospitalier</t>
  </si>
  <si>
    <t>Diag déjà fait en 2021</t>
  </si>
  <si>
    <t>Clinique du Parc</t>
  </si>
  <si>
    <t xml:space="preserve"> Délocalisation et développement de la Clinique du Parc de Périgueux</t>
  </si>
  <si>
    <t>Korian Montpribat</t>
  </si>
  <si>
    <t>Transfert géographique dans de nouveaux locaux à construire sur un terrain identifié à Narosse</t>
  </si>
  <si>
    <t>Clinique St Augustin</t>
  </si>
  <si>
    <t>Restructuration et développement du Pôle Cardio-vasculaire : Création de l’Institut Aquitain du Cœur (IAC)</t>
  </si>
  <si>
    <t>HOPITAL PRIVE WALLERSTEIN</t>
  </si>
  <si>
    <t>POLE FEMME ENFANT</t>
  </si>
  <si>
    <t>Centre Montalier</t>
  </si>
  <si>
    <t>Rénovation partielle et extension des unités d'hébergement et construction d'un bâtiment neuf
pour des espaces d'activités sur le site de Saint Selve</t>
  </si>
  <si>
    <t>CSSR Les Lauriers</t>
  </si>
  <si>
    <t>Travaux de rénovation et remise aux normes - phase II</t>
  </si>
  <si>
    <t>Korian Clinique Les Horizons</t>
  </si>
  <si>
    <t>Transformer une capacité de l'établissement en centre de post-cure</t>
  </si>
  <si>
    <t>Polyclinique Bordeaux Rive droite (GBNA)</t>
  </si>
  <si>
    <t>Développement de la médecine polyvalente, en post-urgences, cardiologiques et gastroenterologiques (hospitalisation complète et hospitalisation de jour) et restructuration ambulatoire. Renforcement des soins critiques sur Bordeaux Rive Droite avec 10 lits de réanimation polyvalente en collaboration avec d'autres sites de Bordeaux. Installation de la chirurgie robotique sur Rive Droite pour évolution des pratiques médicales et meilleure attractivité des chirurgiens.</t>
  </si>
  <si>
    <t>Polyclinique Bordeaux CAUDERAN (GBNA)</t>
  </si>
  <si>
    <t xml:space="preserve"> Réhabiliter la Clinique Bordeaux Caudéran en Clinique médicale spécialisée en Gériatrie et Neurologie, en renforçant ses capacités, restructurer et réaménager un plateau technique (Radiologie/Kinésithérapie/Soins de support/…); 
 - Construire et transférer les lits de SSR sur un autre site.    Renforcer la médecine et restructurer le plateau technique et le SSR - Extension et réhabilitation (digitalisation) des services d'hospitalisation en médecine gériatrique et neurologique, médecine ambulatoire. Coopération avec tous les services d'urgence de Bordeaux pour des lits en post-urgences. 
 - Modernisation d'un plateau technique (Radiologie/Kinésithérapie)
 - Rénovation des équipements énergétiques adaptés à la logique RSE.
</t>
  </si>
  <si>
    <t>MAISON DE SANTE PROTESTANTE DE BORDEAUX BAGATELLE</t>
  </si>
  <si>
    <t>BAHIA -DEVELOPPEMENT DURABLE; BAHIA - PHASE 2 "OPTION SSR"; etc</t>
  </si>
  <si>
    <t>Maison de santé Marie Galène</t>
  </si>
  <si>
    <t>Rénovation des chambres SSR Gériatrique</t>
  </si>
  <si>
    <t>Hôpital Suburbain du Bouscat</t>
  </si>
  <si>
    <t>Construction d'une extension et réaménagment de locaux existants afin de d'augmenter le capacitaire en HC, HTP et consultations, afin de répondre aux besoins du territoire</t>
  </si>
  <si>
    <t>CHU de BORDEAUX</t>
  </si>
  <si>
    <t>Projet Nouveau CHU de Bordeaux</t>
  </si>
  <si>
    <t>Etablissement de santé mentale MGEN</t>
  </si>
  <si>
    <t xml:space="preserve">Projet de rénovation des locaux de l'ESM </t>
  </si>
  <si>
    <t>CENTRE HOSPITALIER D'ARCACHON</t>
  </si>
  <si>
    <t>Reconstruction de l'EHPAD et création d'un pôle gériatrique EHPAD/USLD ; Proposer une offre de soins en adéquation avec la planification sanitaire retenue</t>
  </si>
  <si>
    <t>CH Sud Gironde</t>
  </si>
  <si>
    <t>Réhabilitation et restructuration de l'Hôpital de Langon (volet immobilier) Extension et mise en conformité des blocs opératoires, création d'une unité de Chirurgie Ambulatoire , extension et restructaution des urgences et de l'UHCD , aménagement d'un IRM, rénovation de la pharmacie et des laboratoires, création d'une unité de soins palliatifs, et d'une unité de HC médecine, réaménagement de l'HAD, regroupement des consultations, extension de l'unité de production alimentaire pour regroupement de 4 sites, restructuration hoteliére des unités d'HC de médecine et de chirurgie,  rénovation technique et énergétique des bâtiments ;;; Réhabilitation et restructuration de l'Hôpital de LA REOLE (volet immobilier)</t>
  </si>
  <si>
    <t>CH Haute Gironde (Blaye)</t>
  </si>
  <si>
    <t xml:space="preserve">Création de 10 lits d'hospitalisation complète et 2 lits d'hôpital de jour en SSR gériatrique ;; travaux de construction (médecine) et de rénovation (maternité et mise aux normes sécurité incendie) ; </t>
  </si>
  <si>
    <t>CH Libourne</t>
  </si>
  <si>
    <t>Projet U.R.H : URGENCE REANIMATION HELISTATION ; Projet de construction d'un SSR de gériatrie ; Projet de rénovation pour création d'une unité de soins palliatifs (USP) ; Projet de rénovation des activités de psychiatrie du Nord Gironde</t>
  </si>
  <si>
    <t>CH CHARLES PERRENS</t>
  </si>
  <si>
    <t>Relocalisation des unités d'admission du pôle Urgences Arcachon Médoc (PUMA) ; Relocalisation des unités d'admission du pôle 347 et création d'une unité d'hospitalisation Anxiété Dépression ; Regroupements fonctionnels des structures de soins extérieures de l'établissement en charge des activités ambulatoires et à temps partiel ; Création de deux bâtiments de consultation, télémédecine, RCP, formation, médecine générale et spécialisée (secteurs publics et libéral) ; Création d'une unité d'hospitalisation complète de 15 lits pour les 16-24 ans</t>
  </si>
  <si>
    <t>CHS de Cadillac</t>
  </si>
  <si>
    <t xml:space="preserve">Projet de construction d'un Pôle Ambulatoire : adultes, enfants et adolescents à Langon ; Projet de Centralisation de Villenave d'Ornon : Centujean ; Projet de Centralisation de Villenave d'Ornon : CATTP "La Rivière Bleue" ; Projet de Centralisation de Villenave d'Ornon : Hôpital de Jour "Demi-Lune", CMPEA, EMR ;;; Projet de requalification du site de l'UMD : unités Claude, Moreau, USIP et Clérambault; </t>
  </si>
  <si>
    <t>Centre SSR la Pignada</t>
  </si>
  <si>
    <t>Relocalisation de 25 lits de SSR Cardio vasculaire en hospitalisation complète</t>
  </si>
  <si>
    <t>CR RENOVATION</t>
  </si>
  <si>
    <t>Réhabiliter le foyer croix seguey dans la double perspective :
S'inscrire pleinement dans la dynamique du PRS et renforcer les dispositifs de réhabilitation en faveur de l'accés au logement ( dispositif progressif et favorisant l'alternative à l'HC)
Permettre la mise au norme pour garantir l'accessibilité de tous,
Le travail de transformation de l'offre à débuter en concertation avec l'ARS ( rebassage en faveur du projet), en interne un travail de programmation architectural est en cours,</t>
  </si>
  <si>
    <t>Clinique Mutualiste de Pessac</t>
  </si>
  <si>
    <t>Réhabilitation globale et énergétique</t>
  </si>
  <si>
    <t>Clinique Mutualiste de Lesparre</t>
  </si>
  <si>
    <t>LADAPT Nouvelle Aquitaine (Château Rauzé)</t>
  </si>
  <si>
    <t>Construction d'un SSR Neurologique de 95 lits et places à Floirac ; SSR Gériatrie Cénac Château Rauzé</t>
  </si>
  <si>
    <t>CH Mont de Marsan</t>
  </si>
  <si>
    <t>Psy ; USLD ; Medecines</t>
  </si>
  <si>
    <t>CH DAX</t>
  </si>
  <si>
    <t xml:space="preserve">Clinique Jean LEBON </t>
  </si>
  <si>
    <t>Création d'un service de médecine de jour (cardio,pneumo, daibéto, sommeil, nutrition, …)</t>
  </si>
  <si>
    <t>INSTITUT HELIO MARIN de LABENNE</t>
  </si>
  <si>
    <t>Projet HUMANISATION DES SERVICES (2019-2025)</t>
  </si>
  <si>
    <t xml:space="preserve">FSEF CLINIQUE AIRE-SUR-L'ADOUR </t>
  </si>
  <si>
    <t>Restructuration CENTRE ADOUR J SARAHIL</t>
  </si>
  <si>
    <t>GCS Clinicadour</t>
  </si>
  <si>
    <t>Rénovation et mise aux normes du bâtiment d'hospitalisation.</t>
  </si>
  <si>
    <t>640017893
400013801</t>
  </si>
  <si>
    <t>Korian Cliniques Amade et Maylis</t>
  </si>
  <si>
    <t>Construction de 2 hôpitaux de jour à Bénesse-Maremne</t>
  </si>
  <si>
    <t>SSR SAINT LOUIS</t>
  </si>
  <si>
    <t>Rénovation du SSR et extension avec 20 places HDJ</t>
  </si>
  <si>
    <t>CHD LA CANDELIE</t>
  </si>
  <si>
    <t xml:space="preserve">REGROUPEMENT DE 4 UNITES EXTRA HOSPITALIERES ADOLESCENTS ET ADULTES A AGEN (CENTRE DE SOINS DU GRAVIER) ; RECONSTRUCTION D'UN BATIMENT D'ACTIVITES ENFANTS ET ADOLESCENTS A VILLENEUVE SUR LOT ; RECONSTRUCTION D'UN BATIMENT D'ACTIVITES ADULTES A MARMANDE ; RECONSTRUCTION D'UN BATIMENT D'ACTIVITES ADULTES, ENFANTS ET ADOLESCENTS A NERAC ; RELOCALISATION ET EXTENSION DE LA CAPACITE D'ACCUEIL D'APPARTEMENT THERAPEUTIQUE DANS UN BATIMENT EXISTANT ; EXTENSION D'UN BATIMENT EXISTANT D'ACTIVITES ENFANTS A AGEN ; RELOCATION DU CMP ADOLESCENT PAR EXTENSION D'UN BATIMENT EXISTANT D'ACTIVITES ENFANTS A MARMANDE ;;; CREATION D'UNE USIP DE 10 LITS ET RECONSTRUCTION DES UNITES D'ADMISSION, DE GERONTOPSYCHIATRIE ET DES UNITES DE PATIENTS AU LONG COURS. </t>
  </si>
  <si>
    <t>CH Marmande Tonneins</t>
  </si>
  <si>
    <t>Projet d'agrandissement du service Accueil Urgences</t>
  </si>
  <si>
    <t>Clinique Esquirol Saint-Hilaire</t>
  </si>
  <si>
    <t>Renforcement des capacités de soins critiques</t>
  </si>
  <si>
    <t>CH Agen-Nérac</t>
  </si>
  <si>
    <t>Amélioration du confort hôtelier, Humanisation, Mise en sécurité, Désamiantage et Développement Durable du site d'Agen Saint-Eprit ;;; Rénovation et mise en conformité des installations techniques</t>
  </si>
  <si>
    <t>CENTRE DELESTRAINT FABIEN</t>
  </si>
  <si>
    <t xml:space="preserve">Pôle de santé Vallée du Lot_rassemblement et construction sous la forme d'un GCS de l'activité publique et privée de SSR du secteur Villeneuvois pour optimiser les prises en charge, mutualiser les moyens et offirr aux patient un site agréable et centralisé pour les soins de Suite et de Réadaptation. Utiliser les locaux existants sur le site de "Chateau Férrié" - </t>
  </si>
  <si>
    <t>CENTRE MEDECINE PHYS READAPT VIRAZEIL</t>
  </si>
  <si>
    <t>SSR Virazeil Extension HdJ ; SSR Virazeil Création Unité Blessés Medullaires</t>
  </si>
  <si>
    <t>CTRE. READAP. FONCT. LES EMBRUNS</t>
  </si>
  <si>
    <t>Restructuration espaces HDJ</t>
  </si>
  <si>
    <t>Centre médical Toki Eder</t>
  </si>
  <si>
    <t>Hôpital de proximité</t>
  </si>
  <si>
    <t>CRF en milieu thermal</t>
  </si>
  <si>
    <t>Extension et restructuration partielle : Centre de Rééducation Fonctionnelle et Centre de Santé</t>
  </si>
  <si>
    <t>Clinique Château Caradoc (Psy)</t>
  </si>
  <si>
    <t>Reconstruction, aménagement, adaptation des locaux des hopitaux de jour (infanto-juvénile, Dabanta)</t>
  </si>
  <si>
    <t>CH St Palais</t>
  </si>
  <si>
    <t>Création UDM ; Restructuration stérilisation et bloc opératoire</t>
  </si>
  <si>
    <t>CH Côte Basque</t>
  </si>
  <si>
    <t>RESTRUCTURATION DE LA MATERNITE DU CHCB ; Création d'un nouveau bloc opératoire de cardiologie pour le compte du GCS Centre de cardiologie du Pays Basque ; SSR GERIATRIE ST JEAN DE LUZ et rénovation du long séjour ARRAYADE ; RESTRUCTURATION DES SERVICES DES URGENCES</t>
  </si>
  <si>
    <t>2022-2023-2024</t>
  </si>
  <si>
    <t>Clinique Aguilera</t>
  </si>
  <si>
    <t>restructuration des Urgences ; rénovation bloc opératoire</t>
  </si>
  <si>
    <t>CH ORTHEZ</t>
  </si>
  <si>
    <t>Humanisation et réhabilitation du bâtiment V80 ; Transformation de l’ex-maternité en service de médecine avec aile de consultations ;; Aménagement d’une unité de surveillance continue adossée aux urgences</t>
  </si>
  <si>
    <t>2022-2026</t>
  </si>
  <si>
    <t>Centre hospitalier d'OLORON-SAINTE-MARIE</t>
  </si>
  <si>
    <t>Restructuration de l'hôpital</t>
  </si>
  <si>
    <t>HP MAULEON</t>
  </si>
  <si>
    <t>Restructuration de la partie sanitaire</t>
  </si>
  <si>
    <t>CH des Pyrénées</t>
  </si>
  <si>
    <t>Transformation de l'offre de soins sur les territoires de proximité : Regroupement des activités de consultations et hôpitaux de jour adultes et enfants sur Orthez</t>
  </si>
  <si>
    <t>2022 (1)</t>
  </si>
  <si>
    <t>CH de Pau</t>
  </si>
  <si>
    <t xml:space="preserve">rénovation et installation du capacitaire de médecine , chirurgie et obstrétrique validé par l'ARS ;; rénovation et installation des capacités d'hospitalisations en soins de suite et de réadaptation </t>
  </si>
  <si>
    <t>Centre Gérontologique Pontacq Nay Jurançon</t>
  </si>
  <si>
    <t>Restructuration USLD Nay et renovation Pontacq</t>
  </si>
  <si>
    <t>CH Niort</t>
  </si>
  <si>
    <t>Développement de l'offre en SSR ; Rénovation et humanisation de l'hébergement en psychiatrie ; Extension et réorganisation des urgences-SAMU-SMUR ; Unité Neuro-Vasculaire</t>
  </si>
  <si>
    <t>Non priorisé (cf mail)</t>
  </si>
  <si>
    <t>CLINIQUE PARSAY</t>
  </si>
  <si>
    <t>Reconstruction de l'établissement sur le site du CH de NIORT</t>
  </si>
  <si>
    <t>MELIORIS - LE GRAND FEU</t>
  </si>
  <si>
    <t>Extension de l'Hôpital de Jour</t>
  </si>
  <si>
    <t>MELIORIS - LE LOGIS DES FRANCS</t>
  </si>
  <si>
    <t>Reconfiguration Offre de Soins LOGIS DES FRANCS</t>
  </si>
  <si>
    <t>CH Nord Deux-Sèvres</t>
  </si>
  <si>
    <t>Restructuration de l'offre de soins en santé mentale du CHNDS avec la création d'espaces architecturals cohérents et fonctionnels ;; Restructuration du site de Parthenay</t>
  </si>
  <si>
    <t>POLYCLINIQUE INKERMANN</t>
  </si>
  <si>
    <t>Création d'une salle hybride pour la chirurgie Vasculaire ; Aménagement locaux dans le cadre de la mise en œuvre de trois autorisations SSR : HC Cardiologie, HTP Cardiologie, HTP Respiratoire ; Développement nouveau parcours ambulatoire</t>
  </si>
  <si>
    <t>AURA POITOU CHARENTES</t>
  </si>
  <si>
    <t>Création d’une unité d’hémodialyse de proximité (UAD/UDM) dans le nord-Deux-Sèvre a Faye l’Abbesse sur le site du CHNDS ;; Création d'une Unité d'hémodialyse à MONTMORILLON (86) (UAD, UDM) ;; création UDM La Couronne (16)</t>
  </si>
  <si>
    <t>Centre régional Basse Vision et Troubles de l'Audition</t>
  </si>
  <si>
    <t>Amélioration de la qualité d'accueil des patients au sein des locaux du CRBVTA</t>
  </si>
  <si>
    <t>CHU de POITIERS</t>
  </si>
  <si>
    <t>NOUVEAU JEAN BERNARD ; PÔLE REGIONAL DE CANCEROLOGIE 2 ; URGENCES MALADIES EMERGENTES</t>
  </si>
  <si>
    <t>CH H. LABORIT</t>
  </si>
  <si>
    <t>Construction du pavillon d' Addictologie et de psychiatrie périnatale</t>
  </si>
  <si>
    <t>SSR la Colline ensoleillée</t>
  </si>
  <si>
    <t>Projet de reconstruction restructuration de l'établissement la colline ensoleillée</t>
  </si>
  <si>
    <t>44005204 1</t>
  </si>
  <si>
    <t>Centre de Réadaptation du Moulin Vert</t>
  </si>
  <si>
    <t>RECONSTRUCTION DE L’ETABLISSEMENT SUR UN NOUVEAU SITE</t>
  </si>
  <si>
    <t>CHU Limoges</t>
  </si>
  <si>
    <t>Projet de mise en sécurité et de restructuration Dupuytren 1 (1ère tranche) ;; Projet de restructuration des niveaux 1 et 2 de Dupuytren 1 (initialement laissés en jachère en 1ère tranche - 2ème tranche de l'opération) ;; Projet de réhabilitation thermique de l'ensemble de la façade de Dupuytren 1, au titre de la transition écologique ;; Projet de réhabilitation des locaux du CIC ;; Projet d'extension de l'hôpital mère enfant pour la realisation d'une salle IRM ;; Projet de construction d'un bâtiment de réanimation regroupant les lits de soins critiques ;;  Projet de construction d'un bâtiment pharmacie à usage intérieur</t>
  </si>
  <si>
    <t>CH St Junien</t>
  </si>
  <si>
    <t>Réaménagement complet de l'USLD et Restructuration complète du SSR</t>
  </si>
  <si>
    <t xml:space="preserve">CH St Yirieix </t>
  </si>
  <si>
    <t>Urgences restructuration</t>
  </si>
  <si>
    <t xml:space="preserve">CLINIQUE KORIAN SAINT MAURICE </t>
  </si>
  <si>
    <t>Adaptation de l'offre de soins aux besoins du territoire de proximité</t>
  </si>
  <si>
    <t xml:space="preserve">Polyclinique de Limoges - site CHENIEUX </t>
  </si>
  <si>
    <t>Restructuration générale et adaptation de l'établissement ; Construction de salles de radiologie interventionnelle et restructuration générale du bloc opératoire ; Construction d'une unité de gériatrie complémentaire</t>
  </si>
  <si>
    <t>CH Esquirol</t>
  </si>
  <si>
    <t>Construction Bâtiment Réhabilitation Psychosociale - C2RL</t>
  </si>
  <si>
    <t>HIC Haut Limousin</t>
  </si>
  <si>
    <t>Restructuration d'un bâtiment à usage SSR ; Construction d'une salle pour le scanner ; Restructuration d'un service de médecine</t>
  </si>
  <si>
    <t>CENTRE LA CHENAIE</t>
  </si>
  <si>
    <t>Restructuration</t>
  </si>
  <si>
    <t>Hôpital Baudin</t>
  </si>
  <si>
    <t>Développement d'une prise en charge SSR sensorielle en SSR</t>
  </si>
  <si>
    <t>TOTAL</t>
  </si>
  <si>
    <t>Institut Bergonié</t>
  </si>
  <si>
    <t>Réhabilitation de la Tour d'Hopitalisation principale Médecine</t>
  </si>
  <si>
    <t>Retour DD</t>
  </si>
  <si>
    <t xml:space="preserve">ok </t>
  </si>
  <si>
    <t>refaire une relance pour le dossier du CHA (volet EHPAD Girac)</t>
  </si>
  <si>
    <t>la même remarque car il s’agit de l’établissement et de l’ensemble de ses projets avec des maturités plus ou moins affirmées de chacun de leurs projets (quand plusieurs). Mme Trueba demande à ce que soit expliqué à l’établissement comment traiter ce fait (voir tableau joint) lors de l’envoi du dossier.</t>
  </si>
  <si>
    <t>Montant Aide Bloc 1 (restauration des marges)</t>
  </si>
  <si>
    <t xml:space="preserve">Montant Aide régionale à Investissement </t>
  </si>
  <si>
    <t>Finess Jur</t>
  </si>
  <si>
    <t xml:space="preserve">Dotation finale </t>
  </si>
  <si>
    <t>CENTRE HOSPITALIER DE LA COTE BASQUE</t>
  </si>
  <si>
    <t>CENTRE HOSPITALIER DE LIBOURNE</t>
  </si>
  <si>
    <t>CH HOPITAUX DU SUD CHARENTE</t>
  </si>
  <si>
    <t>INSTITUT BERGONIE</t>
  </si>
  <si>
    <t>CH INTERCOMMUNAL MONTS ET BARRAGES</t>
  </si>
  <si>
    <t>EHPAD - USLD CENTRE DE SOINS PODENSAC</t>
  </si>
  <si>
    <t>CENTRE HOSPITALIER DE NONTRON</t>
  </si>
  <si>
    <t>CENTRE HOSPITALIER DE CONFOLENS</t>
  </si>
  <si>
    <t>CH INTERCOMMUNAL RIBERAC DRONNE DOUBLE</t>
  </si>
  <si>
    <t>EHPAD - USLD INST. HELIO MARIN LABENNE</t>
  </si>
  <si>
    <t>CENTRE HOSPITALIER DE BAZAS</t>
  </si>
  <si>
    <t>CH DE VAUCLAIRE</t>
  </si>
  <si>
    <t>HOPITAL INTERCOMMUNAL DU HAUT LIMOUSIN</t>
  </si>
  <si>
    <t>CENTRE GERONTOLOGIQUE PONTACQ NAY</t>
  </si>
  <si>
    <t>CENTRE HOSPITALIER D'EXCIDEUIL</t>
  </si>
  <si>
    <t>CENTRE HOSPITALIER DUBOIS BRIVE</t>
  </si>
  <si>
    <t>C.S.S.R. LES GLAMOTS - ROULLET ST E.</t>
  </si>
  <si>
    <t>CENTRE HOSPITALIER LA SOUTERRAINE</t>
  </si>
  <si>
    <t>CHATEAU RAUZE  - LADAPT</t>
  </si>
  <si>
    <t>SSR CONCHA BERRI</t>
  </si>
  <si>
    <t>CENTRE HOSPITALIER ST PIERRE OLERON</t>
  </si>
  <si>
    <t>CENTRE DE READAPTATION D'OLERON</t>
  </si>
  <si>
    <t>INSTITUT HELIO- MARIN LABENNE</t>
  </si>
  <si>
    <t>CENTRE HOSPITALIER MAULEON</t>
  </si>
  <si>
    <t>CENTRE HOSPITALIER DE BELVES</t>
  </si>
  <si>
    <t>ETAP (ETAB. THERAP. P ADO. A PONS)</t>
  </si>
  <si>
    <t>MAISON DE SANTE MARIE GALENE</t>
  </si>
  <si>
    <t>CTRE HOSP. DE SAINTONGE - SAINTES</t>
  </si>
  <si>
    <t>CENTRE HOSPITALIER ROCHEFORT</t>
  </si>
  <si>
    <t>CENTRE HOSPITALIER DE BERGERAC</t>
  </si>
  <si>
    <t>CRF LA TOUR DE GASSIES</t>
  </si>
  <si>
    <t>EHPAD - USLD DE MORCENX</t>
  </si>
  <si>
    <t>CENTRE HOSPITALIER AGEN-NERAC</t>
  </si>
  <si>
    <t xml:space="preserve">CENTRE HOSP. D'OLORON </t>
  </si>
  <si>
    <t>CENTRE HOSP. MAULEON</t>
  </si>
  <si>
    <t>CENTRE HOSPITALIER DE NIORT</t>
  </si>
  <si>
    <t>SSR PEDIATRIQUE LES TERRASSES NIORT</t>
  </si>
  <si>
    <t>CENTRE HOSP. NORD DEUX-SEVRES</t>
  </si>
  <si>
    <t>LA COLLINE ENSOLEILLEE (CURE ET CONV.)</t>
  </si>
  <si>
    <t>CH SUD GIRONDE LANGON-LA REOLE</t>
  </si>
  <si>
    <t>CENTRE HOSPITALIER DE FUMEL</t>
  </si>
  <si>
    <t>CENTRE HOSPITALIER DE JONZAC</t>
  </si>
  <si>
    <t>CH DE LA ROCHEFOUCAULD</t>
  </si>
  <si>
    <t>CENTRE HOSPITALIER DE BOSCAMNANT</t>
  </si>
  <si>
    <t>CH GH&amp;MS HAUT VAL DE SEVRE ET MELLOIS</t>
  </si>
  <si>
    <t>CH DE LA HAUTE GIRONDE</t>
  </si>
  <si>
    <t>CENTRE HOSPITALIER EVAUX</t>
  </si>
  <si>
    <t>HOPITAL LOCAL PENNE D' AGENAIS</t>
  </si>
  <si>
    <t>USLD UZERCHE</t>
  </si>
  <si>
    <t>CH DUBOIS MEYNARDIE MARENNES</t>
  </si>
  <si>
    <t>Hôpital local de Casteljaloux</t>
  </si>
  <si>
    <t>CHI MONT DE MARSAN ET PAYS DES SOURCES</t>
  </si>
  <si>
    <t>CENTRE HOSPITALIER DE VILLENEUVE</t>
  </si>
  <si>
    <t>CENTRE HOSPITALIER JEAN LECLAIRE</t>
  </si>
  <si>
    <t>CENTRE HOSPITALIER D'USSEL</t>
  </si>
  <si>
    <t>CLINIQUE MUTUALISTE DU MEDOC</t>
  </si>
  <si>
    <t>CENTRE HOSPITALIER DE PAU</t>
  </si>
  <si>
    <t>CENTRE HOSPITALIER DE RUFFEC</t>
  </si>
  <si>
    <t>CENTRE HOSPITALIER DE ROYAN</t>
  </si>
  <si>
    <t>CENTRE HOSPITALIER DE ST-JUNIEN</t>
  </si>
  <si>
    <t xml:space="preserve">USLD LES ARBOUSIERS </t>
  </si>
  <si>
    <t>CH DE SAINT-JEAN D'ANGELY</t>
  </si>
  <si>
    <t>CENTRE HOSPITALIER D'ORTHEZ</t>
  </si>
  <si>
    <t>SSR Le Logis Des Francs - MELIORIS</t>
  </si>
  <si>
    <t>CENTRE HOSPITALIER DE GUERET</t>
  </si>
  <si>
    <t>MSP BORDEAUX BAGATELLE</t>
  </si>
  <si>
    <t>CH INTERCOMMUNAL MARMANDE - TONNEINS</t>
  </si>
  <si>
    <t>CENTRE HOSPITALIER COEUR DE CORREZE</t>
  </si>
  <si>
    <t>CH DE SAINTE  FOY LA GRANDE</t>
  </si>
  <si>
    <t>CENTRE HOSPITALIER DE DOMME</t>
  </si>
  <si>
    <t>HOPITAL LOCAL BORT-LES-ORGUES</t>
  </si>
  <si>
    <t>CENTRE HOSPITALIER DE SAINT-PALAIS</t>
  </si>
  <si>
    <t>CTRE HOSPITALIER J BOUTARD ST YRIEIX</t>
  </si>
  <si>
    <t>ASSO DE GESTION DU CH PAYS EYGURANDE</t>
  </si>
  <si>
    <t>Nom ES</t>
  </si>
  <si>
    <t>CHU DE BORDEAUX</t>
  </si>
  <si>
    <t>CENTRE HOSP. UNIVERSITAIRE DE POITIERS</t>
  </si>
  <si>
    <t>C H U  DE  LIMOGES</t>
  </si>
  <si>
    <t>CH GRPE HOSP. DE LA_ROCHELLE-RE-AUNIS</t>
  </si>
  <si>
    <t>CENTRE HOSPITALIER DE PERIGUEUX</t>
  </si>
  <si>
    <t>CENTRE HOSPITALIER DE DAX</t>
  </si>
  <si>
    <t>UTILISER CONTRAT INTITULE "Contrat article 50 Versement en 1 fois des éts faiblement endettés"</t>
  </si>
  <si>
    <t>CENTRE HOSPITALIER ESQUIROL</t>
  </si>
  <si>
    <t>C.H. DE  CADILLAC</t>
  </si>
  <si>
    <t>CTRE HOSPITALIER HENRI LABORIT</t>
  </si>
  <si>
    <t>CENTRE HOSP PYRENEES PSYCHIATRIE</t>
  </si>
  <si>
    <t>CH DEPARTEMENTAL DE LA CANDELIE</t>
  </si>
  <si>
    <t>CLINIQUE MUTUALISTE DE PESSAC</t>
  </si>
  <si>
    <t>C H CAMILLE CLAUDEL - LA COURONNE</t>
  </si>
  <si>
    <t>FONDATION JOHN BOST</t>
  </si>
  <si>
    <t>CENTRE HOSPITALIER  SAINT VAURY</t>
  </si>
  <si>
    <t>CSMI RENOVATION - CMP BORDEAUX-NORD</t>
  </si>
  <si>
    <t>H A D SANTE SERVICE LIMOUSIN LIMOGES</t>
  </si>
  <si>
    <t>ETS CONVALESC. P ALCOOLIQUES - PAYROUX</t>
  </si>
  <si>
    <t>CENTRE MEDICAL NATIONAL SAINTE FEYRE</t>
  </si>
  <si>
    <t>HOPITAL SUBURBAIN DU BOUSCAT</t>
  </si>
  <si>
    <t>CH JEAN-MARIE DAUZIER - CORNIL</t>
  </si>
  <si>
    <t>SSR Le Grand FEU - MELIORIS</t>
  </si>
  <si>
    <t>C H BERNARD DESPLAS BOURGANEUF</t>
  </si>
  <si>
    <t>CENTRE HOSPITALIER LANMARY</t>
  </si>
  <si>
    <t>CSSR LES LAURIERS</t>
  </si>
  <si>
    <t>CH GARAZI</t>
  </si>
  <si>
    <t>CH DE ST ASTIER</t>
  </si>
  <si>
    <t>CENTRE RICHELIEU - SSR SPECIALISES</t>
  </si>
  <si>
    <t>TOKI EDER</t>
  </si>
  <si>
    <t>CH St SEVER</t>
  </si>
  <si>
    <t>HOSP. A DOMICILE - HAD (MUT. 16)</t>
  </si>
  <si>
    <t>CLINIQUE MEDICALE JEAN SARRAILH</t>
  </si>
  <si>
    <t>GCS URGENCES DU PAYS ROYANNAIS</t>
  </si>
  <si>
    <t>CENTRE MEDICAL CHATEAU DE BASSY</t>
  </si>
  <si>
    <t>LES FONTAINES DE MONJOUS - SSR</t>
  </si>
  <si>
    <t>LE NID BEARNAIS - SSR PEDIATRIQUE</t>
  </si>
  <si>
    <t>CENTRE READAPT SEGUEY - RENOVATION</t>
  </si>
  <si>
    <t>HOPITAL DE JOUR CENTRE SANTE MENT MGEN</t>
  </si>
  <si>
    <t xml:space="preserve">S.H.M.A. </t>
  </si>
  <si>
    <t>HOPITAL DE JOUR DU PARC - RENOVATION</t>
  </si>
  <si>
    <t>MAISON REPOS ET CONVALESCENCE DE LOLME</t>
  </si>
  <si>
    <t>SSR COULOMME</t>
  </si>
  <si>
    <t>HÔPITAL DE JOUR POUR ENFANTS L'OISEAU LYRE</t>
  </si>
  <si>
    <t>CSSR CHÂTEAUNEUF</t>
  </si>
  <si>
    <t>Fusionné tour de gassies</t>
  </si>
  <si>
    <t>ASSOCIATION SOLINCITE</t>
  </si>
  <si>
    <t>Activité transférée CH Candélie</t>
  </si>
  <si>
    <t xml:space="preserve">ADA 17 </t>
  </si>
  <si>
    <t>AURA POITOU-CHARENTES</t>
  </si>
  <si>
    <t>ALURAD</t>
  </si>
  <si>
    <t>CRF EN MILIEU THERMAL SALIES DE BEARN</t>
  </si>
  <si>
    <t>HAD Santé service Bayonne</t>
  </si>
  <si>
    <t>HAD BEARN ET SOULE</t>
  </si>
  <si>
    <t>GCS PAYS DE L ADOUR</t>
  </si>
  <si>
    <t>bloqué pas ESPIC ?</t>
  </si>
  <si>
    <t>GCS POLE DE SANTE DU VILLENEUVOIS</t>
  </si>
  <si>
    <t>CLINIQUE LABAT - SITE CH ORTHEZ - GCS Orthézien</t>
  </si>
  <si>
    <t>TOTAL AIDE NA :</t>
  </si>
  <si>
    <t xml:space="preserve">Marge régionale </t>
  </si>
  <si>
    <t>139 établissements sous ANCRE</t>
  </si>
  <si>
    <t xml:space="preserve"> + Clinique Labat GCS Orthez</t>
  </si>
  <si>
    <t xml:space="preserve"> + GCS Marsan + GCS Pays de l'Adour</t>
  </si>
  <si>
    <t xml:space="preserve"> + CH GARAZI</t>
  </si>
  <si>
    <t>143 établissements</t>
  </si>
  <si>
    <t>MECS TEMPORAIRE SPECIALISEE-STE BAZEIL</t>
  </si>
  <si>
    <t>MECS TEMPORAIRE DE PUJOLS -</t>
  </si>
  <si>
    <t>CENTRE DE SSR LA PIGNADA</t>
  </si>
  <si>
    <t>MAISON  SAINT-ANTOINE</t>
  </si>
  <si>
    <t>Clinique WALLERSTEIN</t>
  </si>
  <si>
    <t xml:space="preserve">CENTRE DE SOINS MONTALIER </t>
  </si>
  <si>
    <t>COLONIE SANITAIRE DES PEP</t>
  </si>
  <si>
    <t>CENTRE HOSPITALIER DE CHATEAUNEUF</t>
  </si>
  <si>
    <t>GROUPE HOSPITALIER NORD-VIENNE</t>
  </si>
  <si>
    <t>ITEM 1 CONTRAT : Nom ES</t>
  </si>
  <si>
    <t>CLINIQUE DES LANDES / GCS  du marsan</t>
  </si>
  <si>
    <t>Instruction nationale</t>
  </si>
  <si>
    <t>CHI  Riberac</t>
  </si>
  <si>
    <t>Amnénagement Hopital de jour, projet SSR, balnéo et équipement</t>
  </si>
  <si>
    <t>Vergers des balans</t>
  </si>
  <si>
    <t>Restructuration EHPAD et 1ère UCC + création d'une 2nde UCC</t>
  </si>
  <si>
    <t>Construction d'une Unité de chirurgie ambulatoire multidisciplinaire dédiée ; Projet de structuration sur un site unique des activités de Santé Publique aujourd'hui éparses   : éducation thérapeuthique, activités physiques encadrées etc ; humanisation site principal St V de Paul ; regroupement oncologie</t>
  </si>
  <si>
    <t>statut</t>
  </si>
  <si>
    <t>secteur</t>
  </si>
  <si>
    <t>EPS</t>
  </si>
  <si>
    <t>EBL</t>
  </si>
  <si>
    <t>EBNL</t>
  </si>
  <si>
    <t>Public</t>
  </si>
  <si>
    <t>Privé Lucratif</t>
  </si>
  <si>
    <t>Privé Non Lucratif</t>
  </si>
  <si>
    <t>EHPAD Habrioux Aigre</t>
  </si>
  <si>
    <t>complément PAI 2014</t>
  </si>
  <si>
    <t>EHPAD COS Ste Marthe Cognac</t>
  </si>
  <si>
    <t>HAD MUTUALISTE</t>
  </si>
  <si>
    <t>KORIAN VILLA BLEUE - JARNAC</t>
  </si>
  <si>
    <t>KORIAN LE MAS BLANC - JARNAC</t>
  </si>
  <si>
    <t>TOTAL 16</t>
  </si>
  <si>
    <t>Cliniques de Saujon</t>
  </si>
  <si>
    <t xml:space="preserve"> - Clinique Villa du parc</t>
  </si>
  <si>
    <t xml:space="preserve"> - Clinique Hippocrate  </t>
  </si>
  <si>
    <t>EHPAD Matha</t>
  </si>
  <si>
    <t>complément PAI 2020</t>
  </si>
  <si>
    <t>EHPAD Aigrefeuille D'Aunis</t>
  </si>
  <si>
    <t>MAS CH La Rochelle</t>
  </si>
  <si>
    <t>11 200 000€</t>
  </si>
  <si>
    <t>Financements Ségur des établissements n’ayant pas de projet retenu au titre des projets structurants :</t>
  </si>
  <si>
    <t>CLINIQUE KORIAN MORNAY - ST PIERRE ILE</t>
  </si>
  <si>
    <t>CL. CONVAL KORIAN CHATEAU DE CLAVETTE</t>
  </si>
  <si>
    <t>CH ST PIERRE OLERON</t>
  </si>
  <si>
    <t>Centre de réadaptation d'Oléron</t>
  </si>
  <si>
    <t>CENTRE ALCOOLOGIQUE ALPHA - ROYAN</t>
  </si>
  <si>
    <t>CARDIOCEAN - PUILBOREAU</t>
  </si>
  <si>
    <t>ADA 17</t>
  </si>
  <si>
    <t xml:space="preserve">TOTAL 17 </t>
  </si>
  <si>
    <t>Travaux démolition et de construction d'un bâtiment regroupant les consultations de chirurgie, d'anestésie, de médecine, CEGIDD, CLAT et dispensaire, cette opération permet de retrouver des surfaces disponible près des unités d'hospitalisations et d'amélorer le confort des usagers</t>
  </si>
  <si>
    <t>EHPAD CH Cornil</t>
  </si>
  <si>
    <t>surcoûts amiante et charpente</t>
  </si>
  <si>
    <t>Chaufferie Biomasse</t>
  </si>
  <si>
    <t>EHPAD Chavanon Merlines</t>
  </si>
  <si>
    <t>CLINIQUE SAINT JEAN LEZ CEDRES</t>
  </si>
  <si>
    <t>HAD Relais santé ONCORESE</t>
  </si>
  <si>
    <t>TOTAL 19</t>
  </si>
  <si>
    <t>Regroupement des unités l’hôpital de jour du Berry - centre de proximité de réhabilitation</t>
  </si>
  <si>
    <t>EHPAD Le Bois Joli AUZANCES</t>
  </si>
  <si>
    <t>complément PAI 2015</t>
  </si>
  <si>
    <t>CLINIQUE  CHATELGUYON  VIERSAT</t>
  </si>
  <si>
    <t>CENTRE HOSPITALIER M L S EVAUX</t>
  </si>
  <si>
    <t>EHPAD Résidence Le Lobligeois + RPA Jean Vézère à Le Bugue</t>
  </si>
  <si>
    <t>EHPAD Neuvic S/Isle</t>
  </si>
  <si>
    <t>CLINIQUE PASTEUR</t>
  </si>
  <si>
    <t>CLINIQUE PIERRE DE BRANTOME</t>
  </si>
  <si>
    <t>CENTRE DE REEDUCATION LA LANDE</t>
  </si>
  <si>
    <t>CENTRE D'HEMODIALYSE FRANCHEVILLE</t>
  </si>
  <si>
    <t>HAD CLINIQUE PASTEUR</t>
  </si>
  <si>
    <t>HEMODIALYSE FRANCHEVILLE</t>
  </si>
  <si>
    <t>EHPAD RES DES LANDES labastide ROQUEFORT</t>
  </si>
  <si>
    <t>EHPAD du CH Mont de Marsan</t>
  </si>
  <si>
    <t>EHPAD Hagetmau (complément PAI 2018)</t>
  </si>
  <si>
    <t>HAD MARSAN ADOUR</t>
  </si>
  <si>
    <t>HOPITAL DE JOUR CMPA</t>
  </si>
  <si>
    <t>GCS DU MARSAN</t>
  </si>
  <si>
    <t>CLINIQUE KORIAN NAPOLEON</t>
  </si>
  <si>
    <t>CENTRE DE CONVALESCENCE PRIMEROSE</t>
  </si>
  <si>
    <t>KORIAN LE BELVEDERE</t>
  </si>
  <si>
    <t>SANTE SERVICE DAX -HAD-</t>
  </si>
  <si>
    <t>USLD INST. HELIO MARIN LABENNE</t>
  </si>
  <si>
    <t>CTRE. EUROPEEN REEDUCATION DU SPORTIF</t>
  </si>
  <si>
    <t>EHPAD CH AGEN NERAC</t>
  </si>
  <si>
    <t>IME MONTCLAIRJOIE</t>
  </si>
  <si>
    <t>relocalisation</t>
  </si>
  <si>
    <t>4 000 000€</t>
  </si>
  <si>
    <t>CLINIQUE CALABET</t>
  </si>
  <si>
    <t>HOSPITALISATION A DOMICILE 47</t>
  </si>
  <si>
    <t>CLINIQUE LA PALOUMERE</t>
  </si>
  <si>
    <t>EHPAD Le grand chêne à St Varent (Etudes pour 2021)</t>
  </si>
  <si>
    <t>EHPAD La Chanterie St Maixent l'école</t>
  </si>
  <si>
    <t>EHPAD St Joseph à Chiché</t>
  </si>
  <si>
    <t xml:space="preserve">EHPAD Les Orangers </t>
  </si>
  <si>
    <t>MAS GCSMS Fief Joly - Chauray</t>
  </si>
  <si>
    <t>10 600 000€</t>
  </si>
  <si>
    <t>CH MAULEON</t>
  </si>
  <si>
    <t>HAD 79</t>
  </si>
  <si>
    <t>EHPAD Théodore Arnault à Mirebeau(PAI complém surcoûts)</t>
  </si>
  <si>
    <t>CHU EHPAD Lusignan</t>
  </si>
  <si>
    <t>Association Larnay Sagesse à Biard</t>
  </si>
  <si>
    <t>H.A.D. DE POITIERS</t>
  </si>
  <si>
    <t>POLYCLINIQUE DE POITIERS</t>
  </si>
  <si>
    <t>CLINIQUE DE CHATELLERAULT</t>
  </si>
  <si>
    <t>CLINIQUE DU FIEF DE GRIMOIRE</t>
  </si>
  <si>
    <t>CLINIQUE ST CHARLES - MAIS. DE CONVAL.</t>
  </si>
  <si>
    <t>MRC KORIAN OREGON - CIVRAY</t>
  </si>
  <si>
    <t>ETS CONV. P ALCOOLIQUES - PAYROUX</t>
  </si>
  <si>
    <t>50 000 000€ COPERMO + 51 000 000 € FIR</t>
  </si>
  <si>
    <t>EHPAD ANDRE VIRONDEAU à NANTIAT</t>
  </si>
  <si>
    <t>EHPAD Michel Marquet à Les Cars Reconstruction</t>
  </si>
  <si>
    <t>EHPAD Dins lou pelou Rénovation énergétique</t>
  </si>
  <si>
    <t>EHPAD Joseph de Léobardy à Limoges 2 sécurité lges</t>
  </si>
  <si>
    <t>MAS APAJH 87 à Aixe/Vienne</t>
  </si>
  <si>
    <t>Reconstruction</t>
  </si>
  <si>
    <t>Unités Résidentielles</t>
  </si>
  <si>
    <t>CLINIQUE EMAILLEURS-COLOMBIER LIMOGES</t>
  </si>
  <si>
    <t>CTRE PRISE EN CHARGE OBESITE</t>
  </si>
  <si>
    <t>Humanisation et réhabilitation du bâtiment V80 ; Transformation de l’ex-maternité en service de médecine avec aile de consultations ; Aménagement d’une unité de surveillance continue adossée aux urgences</t>
  </si>
  <si>
    <t xml:space="preserve">rénovation et installation du capacitaire de médecine, chirurgie et obstétrique validé par l'ARS ;; rénovation et installation des capacités d'hospitalisations en soins de suite et de réadaptation </t>
  </si>
  <si>
    <t>Restructuration USLD Nay et rénovation Pontacq</t>
  </si>
  <si>
    <t>EHPAD La ROUSSANE à Monein Gestion CH Orthez</t>
  </si>
  <si>
    <t>(Complément PAI)</t>
  </si>
  <si>
    <t>EHPAD LARRAZKENA</t>
  </si>
  <si>
    <t>LES JEUNES CHENES</t>
  </si>
  <si>
    <t>CENTRE MEDICAL LEON DIEUDONNE- clinique d'ursuya</t>
  </si>
  <si>
    <t>CENTRE DE CARDIOLOGIE DU PAYS BASQUE</t>
  </si>
  <si>
    <t>CLINIQUE BEAULIEU</t>
  </si>
  <si>
    <t>CAPIO CLINIQUE BELHARRA</t>
  </si>
  <si>
    <t>CENTRE DE SOINS LA NOUVELLE AQUITAINE</t>
  </si>
  <si>
    <t>POLYCLINIQUE MARZET- site de Navarre</t>
  </si>
  <si>
    <t>GCS COTE BASQUE SUD</t>
  </si>
  <si>
    <t>SITE CH ORTHEZ - GCS Orthézien</t>
  </si>
  <si>
    <t>CLINIQUE DE LA FOND. LURO - CH GARAZI</t>
  </si>
  <si>
    <t>CLINIQUE DELAY</t>
  </si>
  <si>
    <t>Clinique Psy d'AMADE</t>
  </si>
  <si>
    <t>Clinique MIRAMBEAU</t>
  </si>
  <si>
    <t>CENTRE DE PNEUMOLOGIE LES TERRASSES</t>
  </si>
  <si>
    <t>CLINIQUE LA MAISON BASQUE</t>
  </si>
  <si>
    <t>CENTRE MEDICAL ANNIE ENIA</t>
  </si>
  <si>
    <t>CENTRE GRANCHER-CYRANO</t>
  </si>
  <si>
    <t>CENTRE MEDICAL LANDOUZY</t>
  </si>
  <si>
    <t>CLINIQUE DE MEDECINE PHYSIQUE MARIENIA</t>
  </si>
  <si>
    <t>POLYCLINIQUE COTE BASQUE SUD</t>
  </si>
  <si>
    <t>POLYCLINIQUE MARZET</t>
  </si>
  <si>
    <t>POLYCLINIQUE DE NAVARRE</t>
  </si>
  <si>
    <t>CLINIQUE MEDICALE CARDIOLOGIQUE ARESSY</t>
  </si>
  <si>
    <t>CLINIQUE PRINCESS</t>
  </si>
  <si>
    <t>SOINS DE SUITE  READAPT. LES ACACIAS</t>
  </si>
  <si>
    <t>NEPHROCARE</t>
  </si>
  <si>
    <t>HEMODIALYSE DELAY</t>
  </si>
  <si>
    <t>Rénovation partielle et extension des unités d'hébergement et construction d'un bâtiment neuf</t>
  </si>
  <si>
    <t xml:space="preserve"> Réhabiliter la Clinique Bordeaux Caudéran en Clinique médicale spécialisée en Gériatrie et Neurologie, en renforçant ses capacités, restructurer et réaménager un plateau technique (Radiologie/Kinésithérapie/Soins de support/…);</t>
  </si>
  <si>
    <t xml:space="preserve"> - Construire et transférer les lits de SSR sur un autre site.    Renforcer la médecine et restructurer le plateau technique et le SSR - Extension et réhabilitation (digitalisation) des services d'hospitalisation en médecine gériatrique et neurologique, médecine ambulatoire. Coopération avec tous les services d'urgence de Bordeaux pour des lits en post-urgences.</t>
  </si>
  <si>
    <t xml:space="preserve"> - Modernisation d'un plateau technique (Radiologie/Kinésithérapie)</t>
  </si>
  <si>
    <t xml:space="preserve"> - Rénovation des équipements énergétiques adaptés à la logique RSE.</t>
  </si>
  <si>
    <t>Réhabiliter le foyer croix seguey dans la double perspective :</t>
  </si>
  <si>
    <t>S'inscrire pleinement dans la dynamique du PRS et renforcer les dispositifs de réhabilitation en faveur de l'accés au logement ( dispositif progressif et favorisant l'alternative à l'HC)</t>
  </si>
  <si>
    <t>Permettre la mise au norme pour garantir l'accessibilité de tous,</t>
  </si>
  <si>
    <t>Le travail de transformation de l'offre à débuter en concertation avec l'ARS ( rebassage en faveur du projet), en interne un travail de programmation architectural est en cours,</t>
  </si>
  <si>
    <t>EHPAD St André de cubzac</t>
  </si>
  <si>
    <t>EHPAD Meduli (Castelnau du Médoc)</t>
  </si>
  <si>
    <t>EHPAD Ste Germaine</t>
  </si>
  <si>
    <t>Fondation Bocké. Rénovation Bassens (Tropayse)</t>
  </si>
  <si>
    <t>EHPAD Anna Hamilton CESTAS</t>
  </si>
  <si>
    <t>EHPAD du PPMS MONSEGUR</t>
  </si>
  <si>
    <t>SSIAD-SPASAD du PPMS MONSEGUR</t>
  </si>
  <si>
    <t>Extension EHPAD CAILLAVET à BAZAS (CH Bazas)</t>
  </si>
  <si>
    <t>SSIAD CENTRE DE SOINS DU REOLAIS</t>
  </si>
  <si>
    <t xml:space="preserve">IME St Emilion </t>
  </si>
  <si>
    <t>phase 2 + surcoûts inv phase 1</t>
  </si>
  <si>
    <t>2 400 000€</t>
  </si>
  <si>
    <t xml:space="preserve">IME DON BOSCO </t>
  </si>
  <si>
    <t>phase 2</t>
  </si>
  <si>
    <t>4 800 000€</t>
  </si>
  <si>
    <t>CENTRE HEMODIALYSE BX RIVE DROITE</t>
  </si>
  <si>
    <t>CENTRE DE REEDUCATION AVICENNE</t>
  </si>
  <si>
    <t>HAD Vignes et rivières</t>
  </si>
  <si>
    <t>KORIAN LES FLOTS</t>
  </si>
  <si>
    <t>CENTRE DE PSYCHIATRIE AMBULATOIRE-CPAC</t>
  </si>
  <si>
    <t>GCS libournais : 330060658</t>
  </si>
  <si>
    <t>NOUVELLE CLINIQUE BEL AIR</t>
  </si>
  <si>
    <t>CLINIQUE TIVOLI-DUCOS</t>
  </si>
  <si>
    <t>CLINIQUE D'ARCACHON</t>
  </si>
  <si>
    <t>CLINIQUE DU SPORT DE BORDEAUX-MERIGNAC</t>
  </si>
  <si>
    <t>H. DE JOUR POUR ENFANTS L'OISEAU LYRE</t>
  </si>
  <si>
    <t>LA S.A.R.L. CLINIQUE ANOUSTE</t>
  </si>
  <si>
    <t>MAISON DE SANTE LES PINS</t>
  </si>
  <si>
    <t>CLINIQUE BETHANIE</t>
  </si>
  <si>
    <t>CENTRE HEMODYALISE SAINT MARTIN</t>
  </si>
  <si>
    <t>POLYCLINIQUE BX-NORD-AQUITAINE</t>
  </si>
  <si>
    <t>CLINIQUE OPHTALMOLOGIQUE THIERS</t>
  </si>
  <si>
    <t>HOPITAL PRIVE SAINT-MARTIN</t>
  </si>
  <si>
    <t>CLINIQUE SAINTE-ANNE</t>
  </si>
  <si>
    <t>KORIAN HAUTERIVE</t>
  </si>
  <si>
    <t>KORIAN LES GRANDS CHENES</t>
  </si>
  <si>
    <t>NOUVELLE CLINIQUE BORDEAUX TONDU</t>
  </si>
  <si>
    <t>CLINIQUE ROSE DES SABLES</t>
  </si>
  <si>
    <t>S.H.M.A.</t>
  </si>
  <si>
    <t>L'ASSOCIATION SAINT-VINCENT DE PAUL</t>
  </si>
  <si>
    <t>POLYCLINIQUE JEAN VILLAR</t>
  </si>
  <si>
    <t>USLD LES ARBOUSIERS</t>
  </si>
  <si>
    <t>KORIAN CHÂTEAU LEMOINE</t>
  </si>
  <si>
    <t>CENTRE AQUITAIN DIALYSE DOMICILE- CA3D</t>
  </si>
  <si>
    <t>CTMR</t>
  </si>
  <si>
    <t>AURAD</t>
  </si>
  <si>
    <t>HEMODIALYSE PBNA</t>
  </si>
  <si>
    <t>TOTAL 17</t>
  </si>
  <si>
    <t>TOTAL 23</t>
  </si>
  <si>
    <t>TOTAL 24</t>
  </si>
  <si>
    <t>TOTAL 33</t>
  </si>
  <si>
    <t>TOTAL 40</t>
  </si>
  <si>
    <t>TOTAL 47</t>
  </si>
  <si>
    <t>TOTAL 64</t>
  </si>
  <si>
    <t>TOTAL 79</t>
  </si>
  <si>
    <t>TOTAL 86</t>
  </si>
  <si>
    <t>TOTAL 87</t>
  </si>
  <si>
    <t>FINESS</t>
  </si>
  <si>
    <t>160009080</t>
  </si>
  <si>
    <t>160000253</t>
  </si>
  <si>
    <t>160000303</t>
  </si>
  <si>
    <t>160000337</t>
  </si>
  <si>
    <t>160000311</t>
  </si>
  <si>
    <t>160000188</t>
  </si>
  <si>
    <t>160002036</t>
  </si>
  <si>
    <t>160012209</t>
  </si>
  <si>
    <t>170024194</t>
  </si>
  <si>
    <t>170000038</t>
  </si>
  <si>
    <t>170000095</t>
  </si>
  <si>
    <t>170000103</t>
  </si>
  <si>
    <t>170000129</t>
  </si>
  <si>
    <t>170000152</t>
  </si>
  <si>
    <t>170022057</t>
  </si>
  <si>
    <t>170000079</t>
  </si>
  <si>
    <t>170000137</t>
  </si>
  <si>
    <t>170000178</t>
  </si>
  <si>
    <t>170784086</t>
  </si>
  <si>
    <t>170780662</t>
  </si>
  <si>
    <t>170803431</t>
  </si>
  <si>
    <t>170781199</t>
  </si>
  <si>
    <t>170780100</t>
  </si>
  <si>
    <t>170780068</t>
  </si>
  <si>
    <t>170780621</t>
  </si>
  <si>
    <t>CH UZERCHE</t>
  </si>
  <si>
    <t>190005140</t>
  </si>
  <si>
    <t>190000257</t>
  </si>
  <si>
    <t>190000224</t>
  </si>
  <si>
    <t>190010629</t>
  </si>
  <si>
    <t>230780074</t>
  </si>
  <si>
    <t>230780082</t>
  </si>
  <si>
    <t>230782617</t>
  </si>
  <si>
    <t>230780181</t>
  </si>
  <si>
    <t>230780157</t>
  </si>
  <si>
    <t>intitulé des opérations retenues dans le cadre des Conseils Territoriaux de Santé</t>
  </si>
  <si>
    <t>Montant du projet</t>
  </si>
  <si>
    <t>Montants d'aides au titre du Ségur investissement</t>
  </si>
  <si>
    <t>Dont aides au titre des projets structurants</t>
  </si>
  <si>
    <t>Dont aides au titre de la restauration des marges</t>
  </si>
  <si>
    <t>Dont Investir au quotidien</t>
  </si>
  <si>
    <t>Intitulé des opérations retenues dans le cadre des Conseils Territoriaux de Santé</t>
  </si>
  <si>
    <t>Complément d'aide régionale</t>
  </si>
  <si>
    <t>Restructuration - extension</t>
  </si>
  <si>
    <t xml:space="preserve">TOTAL 23 </t>
  </si>
  <si>
    <t xml:space="preserve">TOTAL 24 </t>
  </si>
  <si>
    <t>hors COPERMO CHU</t>
  </si>
  <si>
    <t>RESTRUCTURATION DU BLOC OPERATOIRE, DE LA STERILISATION ET DES URGENCES; Restructuration du batiment USN2 (SSR, USLD) + centre dentaire</t>
  </si>
  <si>
    <t>Reconversion du site de la Clinique Pasteur axée principalement sur le développement et la diversification des soins d’aval</t>
  </si>
  <si>
    <t>150 000 € (pour Centre dentaire)</t>
  </si>
  <si>
    <t xml:space="preserve">ES </t>
  </si>
  <si>
    <t>ESMS</t>
  </si>
  <si>
    <t>Réhabilitation bloc opératoire, pharmacie, services d'hospitalisation et chimiothérapie ambulatoire</t>
  </si>
  <si>
    <t>Clinique St Anne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</si>
</sst>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0\ &quot;€&quot;;[Red]\-#,##0\ &quot;€&quot;"/>
    <numFmt numFmtId="44" formatCode="_-* #,##0.00\ &quot;€&quot;_-;\-* #,##0.00\ &quot;€&quot;_-;_-* &quot;-&quot;??\ &quot;€&quot;_-;_-@_-"/>
    <numFmt numFmtId="43" formatCode="_-* #,##0.00\ _€_-;\-* #,##0.00\ _€_-;_-* &quot;-&quot;??\ _€_-;_-@_-"/>
    <numFmt numFmtId="164" formatCode="#,##0\ &quot;€&quot;"/>
    <numFmt numFmtId="165" formatCode="#,##0.00\ &quot;€&quot;"/>
    <numFmt numFmtId="166" formatCode="_-* #,##0\ &quot;€&quot;_-;\-* #,##0\ &quot;€&quot;_-;_-* &quot;-&quot;??\ &quot;€&quot;_-;_-@_-"/>
  </numFmts>
  <fonts count="23" x14ac:knownFonts="1">
    <font>
      <sz val="11"/>
      <color theme="1"/>
      <name val="Calibri"/>
      <family val="2"/>
      <scheme val="minor"/>
    </font>
    <font>
      <sz val="10"/>
      <color theme="1"/>
      <name val="Calibri"/>
      <family val="2"/>
      <scheme val="minor"/>
    </font>
    <font>
      <b/>
      <sz val="12"/>
      <color theme="1"/>
      <name val="Calibri"/>
      <family val="2"/>
      <scheme val="minor"/>
    </font>
    <font>
      <b/>
      <sz val="12"/>
      <color theme="1" tint="0.34998626667073579"/>
      <name val="Calibri"/>
      <family val="2"/>
      <scheme val="minor"/>
    </font>
    <font>
      <b/>
      <sz val="11"/>
      <color theme="1"/>
      <name val="Calibri"/>
      <family val="2"/>
      <scheme val="minor"/>
    </font>
    <font>
      <sz val="11"/>
      <color rgb="FF1F497D"/>
      <name val="Calibri"/>
      <family val="2"/>
      <scheme val="minor"/>
    </font>
    <font>
      <b/>
      <sz val="9"/>
      <color indexed="81"/>
      <name val="Tahoma"/>
      <family val="2"/>
    </font>
    <font>
      <sz val="9"/>
      <color indexed="81"/>
      <name val="Tahoma"/>
      <family val="2"/>
    </font>
    <font>
      <sz val="9"/>
      <color indexed="81"/>
      <name val="Tahoma"/>
      <charset val="1"/>
    </font>
    <font>
      <b/>
      <sz val="9"/>
      <color indexed="81"/>
      <name val="Tahoma"/>
      <charset val="1"/>
    </font>
    <font>
      <sz val="11"/>
      <color theme="1"/>
      <name val="Calibri"/>
      <family val="2"/>
      <scheme val="minor"/>
    </font>
    <font>
      <sz val="8"/>
      <color theme="1"/>
      <name val="Calibri"/>
      <family val="2"/>
      <scheme val="minor"/>
    </font>
    <font>
      <sz val="8"/>
      <color rgb="FF000000"/>
      <name val="Calibri"/>
      <family val="2"/>
      <scheme val="minor"/>
    </font>
    <font>
      <b/>
      <sz val="8"/>
      <color theme="1"/>
      <name val="Calibri"/>
      <family val="2"/>
      <scheme val="minor"/>
    </font>
    <font>
      <sz val="12"/>
      <name val="Calibri"/>
      <family val="2"/>
      <scheme val="minor"/>
    </font>
    <font>
      <sz val="10"/>
      <name val="Arial"/>
      <family val="2"/>
    </font>
    <font>
      <sz val="11"/>
      <color rgb="FF000000"/>
      <name val="Calibri"/>
      <family val="2"/>
    </font>
    <font>
      <b/>
      <i/>
      <sz val="10"/>
      <color theme="1"/>
      <name val="Calibri"/>
      <family val="2"/>
      <scheme val="minor"/>
    </font>
    <font>
      <i/>
      <sz val="11"/>
      <color rgb="FF7F7F7F"/>
      <name val="Calibri"/>
      <family val="2"/>
      <scheme val="minor"/>
    </font>
    <font>
      <b/>
      <sz val="12"/>
      <name val="Calibri"/>
      <family val="2"/>
      <scheme val="minor"/>
    </font>
    <font>
      <sz val="10"/>
      <name val="MS Sans Serif"/>
      <family val="2"/>
    </font>
    <font>
      <sz val="11"/>
      <color theme="1"/>
      <name val="Calibri"/>
      <family val="2"/>
    </font>
    <font>
      <u/>
      <sz val="10"/>
      <color theme="10"/>
      <name val="Arial"/>
      <family val="2"/>
    </font>
  </fonts>
  <fills count="12">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
      <patternFill patternType="solid">
        <fgColor rgb="FFFFC00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E7E6E6"/>
        <bgColor indexed="64"/>
      </patternFill>
    </fill>
    <fill>
      <patternFill patternType="solid">
        <fgColor theme="5" tint="0.79998168889431442"/>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bottom/>
      <diagonal/>
    </border>
    <border>
      <left style="thin">
        <color theme="0"/>
      </left>
      <right style="thin">
        <color theme="0"/>
      </right>
      <top style="thin">
        <color theme="0"/>
      </top>
      <bottom style="thin">
        <color theme="0"/>
      </bottom>
      <diagonal/>
    </border>
    <border>
      <left style="hair">
        <color indexed="64"/>
      </left>
      <right/>
      <top/>
      <bottom style="hair">
        <color indexed="64"/>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8">
    <xf numFmtId="0" fontId="0" fillId="0" borderId="0"/>
    <xf numFmtId="43" fontId="10" fillId="0" borderId="0" applyFont="0" applyFill="0" applyBorder="0" applyAlignment="0" applyProtection="0"/>
    <xf numFmtId="0" fontId="15" fillId="0" borderId="0"/>
    <xf numFmtId="0" fontId="15" fillId="0" borderId="0"/>
    <xf numFmtId="44" fontId="10" fillId="0" borderId="0" applyFont="0" applyFill="0" applyBorder="0" applyAlignment="0" applyProtection="0"/>
    <xf numFmtId="0" fontId="18" fillId="0" borderId="0" applyNumberFormat="0" applyFill="0" applyBorder="0" applyAlignment="0" applyProtection="0"/>
    <xf numFmtId="0" fontId="15" fillId="0" borderId="0"/>
    <xf numFmtId="0" fontId="15" fillId="0" borderId="0"/>
    <xf numFmtId="44" fontId="15" fillId="0" borderId="0" applyFont="0" applyFill="0" applyBorder="0" applyAlignment="0" applyProtection="0"/>
    <xf numFmtId="0" fontId="20" fillId="0" borderId="0"/>
    <xf numFmtId="0" fontId="15" fillId="0" borderId="0"/>
    <xf numFmtId="0" fontId="21" fillId="0" borderId="0"/>
    <xf numFmtId="0" fontId="22" fillId="0" borderId="0" applyNumberFormat="0" applyFill="0" applyBorder="0" applyAlignment="0" applyProtection="0"/>
    <xf numFmtId="0" fontId="16" fillId="0" borderId="0"/>
    <xf numFmtId="44"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cellStyleXfs>
  <cellXfs count="243">
    <xf numFmtId="0" fontId="0" fillId="0" borderId="0" xfId="0"/>
    <xf numFmtId="0" fontId="0" fillId="0" borderId="0" xfId="0"/>
    <xf numFmtId="0" fontId="0" fillId="0" borderId="6" xfId="0" applyBorder="1" applyAlignment="1">
      <alignment horizontal="center" vertical="center"/>
    </xf>
    <xf numFmtId="0" fontId="0" fillId="0" borderId="7" xfId="0" applyBorder="1" applyAlignment="1">
      <alignment horizontal="center" vertical="center"/>
    </xf>
    <xf numFmtId="164" fontId="0" fillId="3" borderId="1" xfId="0" applyNumberFormat="1" applyFill="1" applyBorder="1" applyAlignment="1">
      <alignment horizontal="center" vertical="center"/>
    </xf>
    <xf numFmtId="0" fontId="2" fillId="5" borderId="3" xfId="0" applyFont="1" applyFill="1" applyBorder="1" applyAlignment="1">
      <alignment horizontal="right" vertical="center" wrapText="1"/>
    </xf>
    <xf numFmtId="0" fontId="1" fillId="4" borderId="2" xfId="0" applyFont="1" applyFill="1" applyBorder="1" applyAlignment="1">
      <alignment horizontal="center" vertical="center" wrapText="1"/>
    </xf>
    <xf numFmtId="0" fontId="1" fillId="4" borderId="2" xfId="0" applyFont="1" applyFill="1" applyBorder="1" applyAlignment="1">
      <alignment horizontal="left" vertical="center" wrapText="1"/>
    </xf>
    <xf numFmtId="164" fontId="1" fillId="4" borderId="9" xfId="0" applyNumberFormat="1" applyFont="1" applyFill="1" applyBorder="1" applyAlignment="1">
      <alignment horizontal="center" vertical="center" wrapText="1"/>
    </xf>
    <xf numFmtId="0" fontId="0" fillId="4" borderId="2" xfId="0" applyFill="1" applyBorder="1" applyAlignment="1">
      <alignment horizontal="center" vertical="center"/>
    </xf>
    <xf numFmtId="0" fontId="0" fillId="4" borderId="2" xfId="0" applyFill="1" applyBorder="1" applyAlignment="1">
      <alignment horizontal="center" vertical="center" wrapText="1"/>
    </xf>
    <xf numFmtId="164" fontId="0" fillId="4" borderId="9" xfId="0" applyNumberFormat="1" applyFont="1" applyFill="1" applyBorder="1" applyAlignment="1">
      <alignment horizontal="center" vertical="center"/>
    </xf>
    <xf numFmtId="0" fontId="0" fillId="4" borderId="2" xfId="0" applyFont="1" applyFill="1" applyBorder="1" applyAlignment="1">
      <alignment horizontal="center" vertical="center"/>
    </xf>
    <xf numFmtId="164" fontId="0" fillId="4" borderId="9" xfId="0" applyNumberFormat="1" applyFill="1" applyBorder="1" applyAlignment="1">
      <alignment horizontal="center" vertical="center"/>
    </xf>
    <xf numFmtId="0" fontId="0" fillId="4" borderId="2" xfId="0" applyFont="1" applyFill="1" applyBorder="1" applyAlignment="1">
      <alignment horizontal="center" vertical="center" wrapText="1"/>
    </xf>
    <xf numFmtId="164" fontId="0" fillId="4" borderId="9" xfId="0" applyNumberFormat="1" applyFont="1" applyFill="1" applyBorder="1" applyAlignment="1">
      <alignment horizontal="center" vertical="center" wrapText="1"/>
    </xf>
    <xf numFmtId="0" fontId="0" fillId="4" borderId="11" xfId="0" applyFill="1" applyBorder="1" applyAlignment="1">
      <alignment horizontal="center" vertical="center"/>
    </xf>
    <xf numFmtId="0" fontId="0" fillId="4" borderId="11" xfId="0" applyFill="1" applyBorder="1" applyAlignment="1">
      <alignment horizontal="center" vertical="center" wrapText="1"/>
    </xf>
    <xf numFmtId="164" fontId="0" fillId="4" borderId="12" xfId="0" applyNumberFormat="1" applyFill="1" applyBorder="1" applyAlignment="1">
      <alignment horizontal="center" vertical="center"/>
    </xf>
    <xf numFmtId="0" fontId="1" fillId="4" borderId="11" xfId="0" applyFont="1" applyFill="1" applyBorder="1" applyAlignment="1">
      <alignment horizontal="left" vertical="center" wrapText="1"/>
    </xf>
    <xf numFmtId="0" fontId="1" fillId="4" borderId="4" xfId="0" applyFont="1" applyFill="1" applyBorder="1" applyAlignment="1">
      <alignment horizontal="center" vertical="center" wrapText="1"/>
    </xf>
    <xf numFmtId="0" fontId="1" fillId="4" borderId="4" xfId="0" applyFont="1" applyFill="1" applyBorder="1" applyAlignment="1">
      <alignment horizontal="left" vertical="center" wrapText="1"/>
    </xf>
    <xf numFmtId="164" fontId="1" fillId="4" borderId="14" xfId="0" applyNumberFormat="1" applyFont="1" applyFill="1" applyBorder="1" applyAlignment="1">
      <alignment horizontal="center" vertical="center" wrapText="1"/>
    </xf>
    <xf numFmtId="0" fontId="3" fillId="5"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164" fontId="1" fillId="0" borderId="0" xfId="0" applyNumberFormat="1" applyFont="1" applyAlignment="1">
      <alignment horizontal="center" vertical="center"/>
    </xf>
    <xf numFmtId="0" fontId="1" fillId="0" borderId="0" xfId="0" applyFont="1" applyAlignment="1">
      <alignment horizontal="left" vertical="center"/>
    </xf>
    <xf numFmtId="0" fontId="0" fillId="0" borderId="1" xfId="0" applyBorder="1" applyAlignment="1">
      <alignment horizontal="center" vertical="center"/>
    </xf>
    <xf numFmtId="164" fontId="1" fillId="4" borderId="9" xfId="0" applyNumberFormat="1"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2" borderId="8" xfId="0" applyFill="1" applyBorder="1" applyAlignment="1">
      <alignment horizontal="center" vertical="center"/>
    </xf>
    <xf numFmtId="0" fontId="0" fillId="2" borderId="8" xfId="0" applyFont="1" applyFill="1" applyBorder="1" applyAlignment="1">
      <alignment horizontal="center" vertical="center"/>
    </xf>
    <xf numFmtId="0" fontId="1" fillId="2" borderId="15"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0" fillId="6" borderId="8" xfId="0" applyFill="1" applyBorder="1" applyAlignment="1">
      <alignment horizontal="center" vertical="center"/>
    </xf>
    <xf numFmtId="0" fontId="0" fillId="6" borderId="8" xfId="0" applyFont="1" applyFill="1" applyBorder="1" applyAlignment="1">
      <alignment horizontal="center" vertical="center"/>
    </xf>
    <xf numFmtId="0" fontId="0" fillId="2" borderId="10" xfId="0" applyFill="1" applyBorder="1" applyAlignment="1">
      <alignment horizontal="center" vertical="center"/>
    </xf>
    <xf numFmtId="0" fontId="0" fillId="6" borderId="6" xfId="0" applyFill="1" applyBorder="1" applyAlignment="1">
      <alignment horizontal="center" vertical="center"/>
    </xf>
    <xf numFmtId="0" fontId="0" fillId="4" borderId="1" xfId="0" applyFill="1" applyBorder="1" applyAlignment="1">
      <alignment horizontal="center" vertical="center"/>
    </xf>
    <xf numFmtId="0" fontId="4" fillId="0" borderId="1" xfId="0" applyFont="1" applyBorder="1"/>
    <xf numFmtId="0" fontId="1" fillId="4" borderId="0" xfId="0" applyFont="1" applyFill="1" applyBorder="1" applyAlignment="1">
      <alignment horizontal="left" vertical="center" wrapText="1"/>
    </xf>
    <xf numFmtId="0" fontId="5" fillId="0" borderId="0" xfId="0" applyFont="1" applyAlignment="1">
      <alignment horizontal="left" vertical="center" wrapText="1"/>
    </xf>
    <xf numFmtId="164" fontId="0" fillId="4" borderId="5" xfId="0" applyNumberFormat="1" applyFill="1" applyBorder="1" applyAlignment="1">
      <alignment horizontal="center" vertical="center"/>
    </xf>
    <xf numFmtId="164" fontId="0" fillId="4" borderId="6" xfId="0" applyNumberFormat="1" applyFill="1" applyBorder="1" applyAlignment="1">
      <alignment horizontal="center" vertical="center"/>
    </xf>
    <xf numFmtId="164" fontId="0" fillId="4" borderId="7" xfId="0" applyNumberFormat="1" applyFill="1" applyBorder="1" applyAlignment="1">
      <alignment horizontal="center" vertical="center"/>
    </xf>
    <xf numFmtId="0" fontId="0" fillId="4" borderId="0" xfId="0" applyFill="1"/>
    <xf numFmtId="0" fontId="0" fillId="4" borderId="16" xfId="0" applyFill="1" applyBorder="1" applyAlignment="1">
      <alignment vertical="center"/>
    </xf>
    <xf numFmtId="0" fontId="0" fillId="7" borderId="0" xfId="0" applyFill="1"/>
    <xf numFmtId="0" fontId="0" fillId="3" borderId="0" xfId="0" applyFill="1"/>
    <xf numFmtId="0" fontId="0" fillId="0" borderId="16" xfId="0" applyBorder="1"/>
    <xf numFmtId="164" fontId="0" fillId="0" borderId="0" xfId="0" applyNumberFormat="1" applyAlignment="1">
      <alignment horizontal="center" vertical="center"/>
    </xf>
    <xf numFmtId="0" fontId="4" fillId="8" borderId="0" xfId="0" applyFont="1" applyFill="1"/>
    <xf numFmtId="164" fontId="0" fillId="4" borderId="1" xfId="0" applyNumberFormat="1" applyFill="1" applyBorder="1" applyAlignment="1">
      <alignment horizontal="center" vertical="center"/>
    </xf>
    <xf numFmtId="0" fontId="0" fillId="4" borderId="6" xfId="0" applyFill="1" applyBorder="1" applyAlignment="1">
      <alignment horizontal="center" vertical="center"/>
    </xf>
    <xf numFmtId="0" fontId="2" fillId="5" borderId="0" xfId="0" applyFont="1" applyFill="1" applyBorder="1" applyAlignment="1">
      <alignment horizontal="right" vertical="center" wrapText="1"/>
    </xf>
    <xf numFmtId="0" fontId="0" fillId="0" borderId="0" xfId="0" applyAlignment="1">
      <alignment horizontal="center" vertical="center"/>
    </xf>
    <xf numFmtId="0" fontId="0" fillId="4" borderId="16" xfId="0" applyFill="1" applyBorder="1" applyAlignment="1">
      <alignment horizontal="center" vertical="center"/>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11" fillId="0" borderId="23" xfId="0" applyFont="1" applyBorder="1" applyAlignment="1">
      <alignment vertical="center" wrapText="1"/>
    </xf>
    <xf numFmtId="6" fontId="11" fillId="0" borderId="23" xfId="0" applyNumberFormat="1" applyFont="1" applyBorder="1" applyAlignment="1">
      <alignment vertical="center" wrapText="1"/>
    </xf>
    <xf numFmtId="0" fontId="11" fillId="0" borderId="23" xfId="0" applyFont="1" applyBorder="1" applyAlignment="1">
      <alignment vertical="center"/>
    </xf>
    <xf numFmtId="6" fontId="11" fillId="0" borderId="23" xfId="0" applyNumberFormat="1" applyFont="1" applyBorder="1" applyAlignment="1">
      <alignment vertical="center"/>
    </xf>
    <xf numFmtId="6" fontId="12" fillId="0" borderId="23" xfId="0" applyNumberFormat="1" applyFont="1" applyBorder="1" applyAlignment="1">
      <alignment vertical="center" wrapText="1"/>
    </xf>
    <xf numFmtId="0" fontId="0" fillId="0" borderId="23" xfId="0" applyBorder="1" applyAlignment="1">
      <alignment vertical="top"/>
    </xf>
    <xf numFmtId="165" fontId="11" fillId="0" borderId="23" xfId="0" applyNumberFormat="1" applyFont="1" applyBorder="1" applyAlignment="1">
      <alignment vertical="center"/>
    </xf>
    <xf numFmtId="165" fontId="11" fillId="0" borderId="23" xfId="0" applyNumberFormat="1" applyFont="1" applyBorder="1" applyAlignment="1">
      <alignment vertical="center" wrapText="1"/>
    </xf>
    <xf numFmtId="0" fontId="11" fillId="9" borderId="23" xfId="0" applyFont="1" applyFill="1" applyBorder="1" applyAlignment="1">
      <alignment vertical="center" wrapText="1"/>
    </xf>
    <xf numFmtId="165" fontId="0" fillId="0" borderId="0" xfId="0" applyNumberFormat="1"/>
    <xf numFmtId="165" fontId="11" fillId="0" borderId="0" xfId="0" applyNumberFormat="1" applyFont="1"/>
    <xf numFmtId="3" fontId="4" fillId="0" borderId="0" xfId="0" applyNumberFormat="1" applyFont="1"/>
    <xf numFmtId="0" fontId="4" fillId="0" borderId="0" xfId="0" applyFont="1"/>
    <xf numFmtId="165" fontId="13" fillId="0" borderId="0" xfId="0" applyNumberFormat="1" applyFont="1"/>
    <xf numFmtId="0" fontId="4" fillId="0" borderId="20" xfId="0" applyFont="1" applyBorder="1" applyAlignment="1">
      <alignment vertical="center" wrapText="1"/>
    </xf>
    <xf numFmtId="0" fontId="11" fillId="0" borderId="0" xfId="0" applyFont="1" applyAlignment="1">
      <alignment vertical="center"/>
    </xf>
    <xf numFmtId="0" fontId="4" fillId="0" borderId="0" xfId="0" applyFont="1" applyAlignment="1">
      <alignment vertical="center"/>
    </xf>
    <xf numFmtId="0" fontId="0" fillId="0" borderId="0" xfId="0" applyAlignment="1">
      <alignment wrapText="1"/>
    </xf>
    <xf numFmtId="0" fontId="12"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1" fillId="0" borderId="23" xfId="0" applyFont="1" applyBorder="1" applyAlignment="1">
      <alignment horizontal="center" vertical="center" wrapText="1"/>
    </xf>
    <xf numFmtId="0" fontId="4" fillId="0" borderId="23" xfId="0" applyFont="1" applyBorder="1" applyAlignment="1">
      <alignment horizontal="center" vertical="center" wrapText="1"/>
    </xf>
    <xf numFmtId="165" fontId="4" fillId="0" borderId="0" xfId="0" applyNumberFormat="1" applyFont="1"/>
    <xf numFmtId="6" fontId="12" fillId="0" borderId="22" xfId="0" applyNumberFormat="1" applyFont="1" applyBorder="1" applyAlignment="1">
      <alignment vertical="center" wrapText="1"/>
    </xf>
    <xf numFmtId="6" fontId="11" fillId="0" borderId="26" xfId="0" applyNumberFormat="1" applyFont="1" applyBorder="1" applyAlignment="1">
      <alignment vertical="center"/>
    </xf>
    <xf numFmtId="6" fontId="11" fillId="0" borderId="23" xfId="0" applyNumberFormat="1" applyFont="1" applyBorder="1" applyAlignment="1">
      <alignment horizontal="right" vertical="center"/>
    </xf>
    <xf numFmtId="164" fontId="11" fillId="0" borderId="23" xfId="0" applyNumberFormat="1" applyFont="1" applyBorder="1" applyAlignment="1">
      <alignment vertical="center"/>
    </xf>
    <xf numFmtId="164" fontId="11" fillId="0" borderId="23" xfId="0" applyNumberFormat="1" applyFont="1" applyBorder="1" applyAlignment="1">
      <alignment vertical="center" wrapText="1"/>
    </xf>
    <xf numFmtId="164" fontId="11" fillId="0" borderId="0" xfId="0" applyNumberFormat="1" applyFont="1"/>
    <xf numFmtId="38" fontId="4" fillId="0" borderId="23" xfId="0" applyNumberFormat="1" applyFont="1" applyBorder="1" applyAlignment="1">
      <alignment horizontal="center" vertical="center" wrapText="1"/>
    </xf>
    <xf numFmtId="38" fontId="13" fillId="0" borderId="23" xfId="0" applyNumberFormat="1" applyFont="1" applyBorder="1" applyAlignment="1">
      <alignment horizontal="center" vertical="center" wrapText="1"/>
    </xf>
    <xf numFmtId="38" fontId="12" fillId="0" borderId="23" xfId="0" applyNumberFormat="1" applyFont="1" applyBorder="1" applyAlignment="1">
      <alignment vertical="center" wrapText="1"/>
    </xf>
    <xf numFmtId="38" fontId="11" fillId="0" borderId="0" xfId="0" applyNumberFormat="1" applyFont="1"/>
    <xf numFmtId="38" fontId="0" fillId="0" borderId="0" xfId="0" applyNumberFormat="1"/>
    <xf numFmtId="6" fontId="11" fillId="0" borderId="33" xfId="0" applyNumberFormat="1" applyFont="1" applyBorder="1" applyAlignment="1">
      <alignment vertical="center" wrapText="1"/>
    </xf>
    <xf numFmtId="38" fontId="11" fillId="0" borderId="23" xfId="0" applyNumberFormat="1" applyFont="1" applyBorder="1" applyAlignment="1">
      <alignment vertical="center"/>
    </xf>
    <xf numFmtId="38" fontId="11" fillId="0" borderId="23" xfId="0" applyNumberFormat="1" applyFont="1" applyBorder="1" applyAlignment="1">
      <alignment vertical="center" wrapText="1"/>
    </xf>
    <xf numFmtId="164" fontId="11" fillId="0" borderId="26" xfId="0" applyNumberFormat="1" applyFont="1" applyBorder="1" applyAlignment="1">
      <alignment vertical="center"/>
    </xf>
    <xf numFmtId="164" fontId="11" fillId="0" borderId="26" xfId="0" applyNumberFormat="1" applyFont="1" applyBorder="1" applyAlignment="1">
      <alignment vertical="center" wrapText="1"/>
    </xf>
    <xf numFmtId="0" fontId="11" fillId="0" borderId="22" xfId="0" applyFont="1" applyBorder="1" applyAlignment="1">
      <alignment horizontal="center" vertical="center" wrapText="1"/>
    </xf>
    <xf numFmtId="164" fontId="11" fillId="0" borderId="23" xfId="1" applyNumberFormat="1" applyFont="1" applyBorder="1" applyAlignment="1">
      <alignment vertical="center"/>
    </xf>
    <xf numFmtId="164" fontId="0" fillId="0" borderId="0" xfId="0" applyNumberFormat="1"/>
    <xf numFmtId="164" fontId="4" fillId="0" borderId="23" xfId="0" applyNumberFormat="1" applyFont="1" applyBorder="1" applyAlignment="1">
      <alignment horizontal="center" vertical="center" wrapText="1"/>
    </xf>
    <xf numFmtId="164" fontId="12" fillId="0" borderId="23" xfId="0" applyNumberFormat="1" applyFont="1" applyBorder="1" applyAlignment="1">
      <alignment vertical="center" wrapText="1"/>
    </xf>
    <xf numFmtId="164" fontId="11" fillId="0" borderId="20" xfId="0" applyNumberFormat="1" applyFont="1" applyBorder="1" applyAlignment="1">
      <alignment vertical="center"/>
    </xf>
    <xf numFmtId="6" fontId="11" fillId="0" borderId="23" xfId="0" applyNumberFormat="1" applyFont="1" applyFill="1" applyBorder="1" applyAlignment="1">
      <alignment vertical="center"/>
    </xf>
    <xf numFmtId="164" fontId="11" fillId="0" borderId="23" xfId="0" applyNumberFormat="1" applyFont="1" applyFill="1" applyBorder="1" applyAlignment="1">
      <alignment vertical="center"/>
    </xf>
    <xf numFmtId="164" fontId="11" fillId="0" borderId="23" xfId="0" applyNumberFormat="1" applyFont="1" applyFill="1" applyBorder="1" applyAlignment="1">
      <alignment vertical="center" wrapText="1"/>
    </xf>
    <xf numFmtId="6" fontId="11" fillId="0" borderId="30" xfId="0" applyNumberFormat="1" applyFont="1" applyBorder="1" applyAlignment="1">
      <alignment vertical="center"/>
    </xf>
    <xf numFmtId="164" fontId="11" fillId="0" borderId="29" xfId="0" applyNumberFormat="1" applyFont="1" applyBorder="1" applyAlignment="1">
      <alignment vertical="center" wrapText="1"/>
    </xf>
    <xf numFmtId="164" fontId="13" fillId="0" borderId="23" xfId="0" applyNumberFormat="1" applyFont="1" applyBorder="1" applyAlignment="1">
      <alignment horizontal="center" vertical="center" wrapText="1"/>
    </xf>
    <xf numFmtId="164" fontId="12" fillId="0" borderId="29" xfId="0" applyNumberFormat="1" applyFont="1" applyBorder="1" applyAlignment="1">
      <alignment vertical="center" wrapText="1"/>
    </xf>
    <xf numFmtId="164" fontId="12" fillId="0" borderId="23" xfId="0" applyNumberFormat="1" applyFont="1" applyBorder="1" applyAlignment="1">
      <alignment horizontal="center" vertical="center" wrapText="1"/>
    </xf>
    <xf numFmtId="0" fontId="0" fillId="0" borderId="0" xfId="0" applyFont="1" applyFill="1"/>
    <xf numFmtId="164" fontId="11" fillId="0" borderId="22" xfId="0" applyNumberFormat="1" applyFont="1" applyBorder="1" applyAlignment="1">
      <alignment vertical="center" wrapText="1"/>
    </xf>
    <xf numFmtId="0" fontId="17" fillId="0" borderId="21" xfId="0" applyFont="1" applyBorder="1" applyAlignment="1">
      <alignment horizontal="center" vertical="center" wrapText="1"/>
    </xf>
    <xf numFmtId="38" fontId="11" fillId="11" borderId="23" xfId="0" applyNumberFormat="1" applyFont="1" applyFill="1" applyBorder="1" applyAlignment="1">
      <alignment vertical="center"/>
    </xf>
    <xf numFmtId="166" fontId="11" fillId="0" borderId="23" xfId="4" applyNumberFormat="1" applyFont="1" applyBorder="1" applyAlignment="1">
      <alignment vertical="center"/>
    </xf>
    <xf numFmtId="166" fontId="0" fillId="0" borderId="23" xfId="4" applyNumberFormat="1" applyFont="1" applyBorder="1" applyAlignment="1">
      <alignment vertical="top"/>
    </xf>
    <xf numFmtId="166" fontId="12" fillId="0" borderId="23" xfId="4" applyNumberFormat="1" applyFont="1" applyBorder="1" applyAlignment="1">
      <alignment vertical="center" wrapText="1"/>
    </xf>
    <xf numFmtId="166" fontId="11" fillId="0" borderId="23" xfId="4" applyNumberFormat="1" applyFont="1" applyBorder="1" applyAlignment="1">
      <alignment vertical="center" wrapText="1"/>
    </xf>
    <xf numFmtId="0" fontId="4" fillId="0" borderId="21" xfId="0" applyFont="1" applyBorder="1" applyAlignment="1">
      <alignment horizontal="center" vertical="center" wrapText="1"/>
    </xf>
    <xf numFmtId="165" fontId="11" fillId="0" borderId="23" xfId="0" applyNumberFormat="1" applyFont="1" applyBorder="1" applyAlignment="1">
      <alignment horizontal="center" vertical="center"/>
    </xf>
    <xf numFmtId="6" fontId="11" fillId="0" borderId="23" xfId="0" applyNumberFormat="1" applyFont="1" applyBorder="1" applyAlignment="1">
      <alignment horizontal="right" vertical="center" wrapText="1"/>
    </xf>
    <xf numFmtId="0" fontId="11" fillId="0" borderId="23" xfId="0" applyFont="1" applyBorder="1" applyAlignment="1">
      <alignment horizontal="right" vertical="center" wrapText="1"/>
    </xf>
    <xf numFmtId="0" fontId="19" fillId="10" borderId="35" xfId="0" applyFont="1" applyFill="1" applyBorder="1" applyAlignment="1">
      <alignment horizontal="left"/>
    </xf>
    <xf numFmtId="3" fontId="4" fillId="10" borderId="28" xfId="0" applyNumberFormat="1" applyFont="1" applyFill="1" applyBorder="1"/>
    <xf numFmtId="0" fontId="4" fillId="10" borderId="28" xfId="0" applyFont="1" applyFill="1" applyBorder="1"/>
    <xf numFmtId="44" fontId="4" fillId="10" borderId="21" xfId="4" applyFont="1" applyFill="1" applyBorder="1"/>
    <xf numFmtId="0" fontId="14" fillId="7" borderId="1" xfId="0" applyFont="1" applyFill="1" applyBorder="1" applyAlignment="1">
      <alignment horizontal="left" vertical="center"/>
    </xf>
    <xf numFmtId="3" fontId="2" fillId="10" borderId="28" xfId="0" applyNumberFormat="1" applyFont="1" applyFill="1" applyBorder="1"/>
    <xf numFmtId="0" fontId="2" fillId="10" borderId="28" xfId="0" applyFont="1" applyFill="1" applyBorder="1"/>
    <xf numFmtId="44" fontId="2" fillId="10" borderId="21" xfId="4" applyFont="1" applyFill="1" applyBorder="1"/>
    <xf numFmtId="164" fontId="11" fillId="0" borderId="24" xfId="0" applyNumberFormat="1" applyFont="1" applyFill="1" applyBorder="1" applyAlignment="1">
      <alignment vertical="center" wrapText="1"/>
    </xf>
    <xf numFmtId="6" fontId="11" fillId="0" borderId="21" xfId="0" applyNumberFormat="1" applyFont="1" applyBorder="1" applyAlignment="1">
      <alignment vertical="center" wrapText="1"/>
    </xf>
    <xf numFmtId="164" fontId="11" fillId="0" borderId="21" xfId="0" applyNumberFormat="1" applyFont="1" applyBorder="1" applyAlignment="1">
      <alignment vertical="center"/>
    </xf>
    <xf numFmtId="164" fontId="11" fillId="0" borderId="21" xfId="0" applyNumberFormat="1" applyFont="1" applyBorder="1" applyAlignment="1">
      <alignment vertical="center" wrapText="1"/>
    </xf>
    <xf numFmtId="164" fontId="11" fillId="0" borderId="21" xfId="0" applyNumberFormat="1" applyFont="1" applyFill="1" applyBorder="1" applyAlignment="1">
      <alignment vertical="center" wrapText="1"/>
    </xf>
    <xf numFmtId="0" fontId="11" fillId="0" borderId="26" xfId="0" applyFont="1" applyBorder="1" applyAlignment="1">
      <alignment horizontal="center" vertical="center"/>
    </xf>
    <xf numFmtId="0" fontId="11" fillId="0" borderId="21" xfId="0" applyFont="1" applyBorder="1" applyAlignment="1">
      <alignment horizontal="center" vertical="center"/>
    </xf>
    <xf numFmtId="0" fontId="11" fillId="0" borderId="23" xfId="0" applyFont="1" applyBorder="1" applyAlignment="1">
      <alignment horizontal="center" vertical="center"/>
    </xf>
    <xf numFmtId="0" fontId="0" fillId="0" borderId="0" xfId="0" applyAlignment="1">
      <alignment vertical="center"/>
    </xf>
    <xf numFmtId="0" fontId="14" fillId="7" borderId="1" xfId="0" applyFont="1" applyFill="1" applyBorder="1" applyAlignment="1">
      <alignment horizontal="center" vertical="center"/>
    </xf>
    <xf numFmtId="164" fontId="12" fillId="0" borderId="20" xfId="0" applyNumberFormat="1" applyFont="1" applyBorder="1" applyAlignment="1">
      <alignment horizontal="right" vertical="center" wrapText="1"/>
    </xf>
    <xf numFmtId="164" fontId="12" fillId="0" borderId="22" xfId="0" applyNumberFormat="1" applyFont="1" applyBorder="1" applyAlignment="1">
      <alignment horizontal="right" vertical="center" wrapText="1"/>
    </xf>
    <xf numFmtId="164" fontId="13" fillId="0" borderId="23" xfId="0" applyNumberFormat="1" applyFont="1" applyBorder="1" applyAlignment="1">
      <alignment horizontal="right" vertical="center" wrapText="1"/>
    </xf>
    <xf numFmtId="164" fontId="12" fillId="0" borderId="23" xfId="0" applyNumberFormat="1" applyFont="1" applyBorder="1" applyAlignment="1">
      <alignment horizontal="right" vertical="center" wrapText="1"/>
    </xf>
    <xf numFmtId="0" fontId="0" fillId="0" borderId="0" xfId="0"/>
    <xf numFmtId="0" fontId="0" fillId="0" borderId="0" xfId="0"/>
    <xf numFmtId="165" fontId="11" fillId="0" borderId="22" xfId="0" applyNumberFormat="1" applyFont="1" applyBorder="1" applyAlignment="1">
      <alignment horizontal="center" vertical="center" wrapText="1"/>
    </xf>
    <xf numFmtId="164" fontId="11" fillId="0" borderId="20" xfId="0" applyNumberFormat="1" applyFont="1" applyBorder="1" applyAlignment="1">
      <alignment vertical="center" wrapText="1"/>
    </xf>
    <xf numFmtId="164" fontId="11" fillId="0" borderId="22" xfId="0" applyNumberFormat="1" applyFont="1" applyBorder="1" applyAlignment="1">
      <alignment vertical="center"/>
    </xf>
    <xf numFmtId="0" fontId="11" fillId="0" borderId="30" xfId="0" applyFont="1" applyBorder="1" applyAlignment="1">
      <alignment horizontal="center" vertical="center"/>
    </xf>
    <xf numFmtId="165" fontId="11" fillId="0" borderId="23" xfId="0" applyNumberFormat="1" applyFont="1" applyBorder="1" applyAlignment="1">
      <alignment horizontal="right" vertical="center"/>
    </xf>
    <xf numFmtId="165" fontId="11" fillId="0" borderId="20" xfId="0" applyNumberFormat="1" applyFont="1" applyBorder="1" applyAlignment="1">
      <alignment horizontal="center" vertical="center" wrapText="1"/>
    </xf>
    <xf numFmtId="164" fontId="11" fillId="0" borderId="23" xfId="0" applyNumberFormat="1" applyFont="1" applyBorder="1" applyAlignment="1">
      <alignment horizontal="right" vertical="center" wrapText="1"/>
    </xf>
    <xf numFmtId="164" fontId="12" fillId="0" borderId="20" xfId="0" applyNumberFormat="1" applyFont="1" applyBorder="1" applyAlignment="1">
      <alignment vertical="center" wrapText="1"/>
    </xf>
    <xf numFmtId="164" fontId="11" fillId="0" borderId="20" xfId="0" applyNumberFormat="1" applyFont="1" applyBorder="1"/>
    <xf numFmtId="164" fontId="11" fillId="0" borderId="22" xfId="0" applyNumberFormat="1" applyFont="1" applyBorder="1"/>
    <xf numFmtId="164" fontId="13" fillId="0" borderId="20" xfId="0" applyNumberFormat="1" applyFont="1" applyBorder="1" applyAlignment="1">
      <alignment horizontal="center" vertical="center" wrapText="1"/>
    </xf>
    <xf numFmtId="164" fontId="13" fillId="0" borderId="22" xfId="0" applyNumberFormat="1" applyFont="1" applyBorder="1" applyAlignment="1">
      <alignment horizontal="center" vertical="center" wrapText="1"/>
    </xf>
    <xf numFmtId="164" fontId="11" fillId="0" borderId="20" xfId="0" applyNumberFormat="1" applyFont="1" applyBorder="1" applyAlignment="1">
      <alignment horizontal="right" vertical="center"/>
    </xf>
    <xf numFmtId="0" fontId="14" fillId="7" borderId="20" xfId="0" applyFont="1" applyFill="1" applyBorder="1" applyAlignment="1">
      <alignment horizontal="center" vertical="center"/>
    </xf>
    <xf numFmtId="166" fontId="4" fillId="10" borderId="21" xfId="4" applyNumberFormat="1" applyFont="1" applyFill="1" applyBorder="1"/>
    <xf numFmtId="0" fontId="14" fillId="7" borderId="20" xfId="0" applyFont="1" applyFill="1" applyBorder="1" applyAlignment="1">
      <alignment horizontal="left" vertical="center"/>
    </xf>
    <xf numFmtId="3" fontId="0" fillId="0" borderId="0" xfId="0" applyNumberFormat="1" applyAlignment="1">
      <alignment vertical="center"/>
    </xf>
    <xf numFmtId="3" fontId="4" fillId="10" borderId="28" xfId="0" applyNumberFormat="1" applyFont="1" applyFill="1" applyBorder="1" applyAlignment="1">
      <alignment vertical="center"/>
    </xf>
    <xf numFmtId="0" fontId="11" fillId="0" borderId="22" xfId="0" applyFont="1" applyBorder="1" applyAlignment="1">
      <alignment horizontal="center" vertical="center"/>
    </xf>
    <xf numFmtId="0" fontId="11" fillId="0" borderId="25" xfId="0" applyFont="1" applyBorder="1" applyAlignment="1">
      <alignment horizontal="center" vertical="center" wrapText="1"/>
    </xf>
    <xf numFmtId="0" fontId="11" fillId="0" borderId="25" xfId="0" applyFont="1" applyBorder="1" applyAlignment="1">
      <alignment horizontal="center" vertical="center"/>
    </xf>
    <xf numFmtId="0" fontId="11" fillId="0" borderId="20" xfId="0" applyFont="1" applyBorder="1" applyAlignment="1">
      <alignment horizontal="center" vertical="center" wrapText="1"/>
    </xf>
    <xf numFmtId="0" fontId="11" fillId="0" borderId="22" xfId="0" applyFont="1" applyFill="1" applyBorder="1" applyAlignment="1">
      <alignment horizontal="center" vertical="center"/>
    </xf>
    <xf numFmtId="0" fontId="18" fillId="0" borderId="23" xfId="5" applyBorder="1" applyAlignment="1">
      <alignment vertical="center" wrapText="1"/>
    </xf>
    <xf numFmtId="0" fontId="18" fillId="0" borderId="24" xfId="5" applyBorder="1" applyAlignment="1">
      <alignment vertical="center" wrapText="1"/>
    </xf>
    <xf numFmtId="0" fontId="18" fillId="0" borderId="21" xfId="5" applyBorder="1" applyAlignment="1">
      <alignment vertical="center" wrapText="1"/>
    </xf>
    <xf numFmtId="0" fontId="18" fillId="0" borderId="23" xfId="5" applyFill="1" applyBorder="1" applyAlignment="1">
      <alignment vertical="center" wrapText="1"/>
    </xf>
    <xf numFmtId="0" fontId="18" fillId="0" borderId="22" xfId="5" applyBorder="1" applyAlignment="1">
      <alignment vertical="center" wrapText="1"/>
    </xf>
    <xf numFmtId="0" fontId="18" fillId="0" borderId="34" xfId="5" applyBorder="1" applyAlignment="1">
      <alignment vertical="center" wrapText="1"/>
    </xf>
    <xf numFmtId="0" fontId="18" fillId="0" borderId="23" xfId="5" applyBorder="1" applyAlignment="1">
      <alignment vertical="center"/>
    </xf>
    <xf numFmtId="6" fontId="4" fillId="10" borderId="21" xfId="4" applyNumberFormat="1" applyFont="1" applyFill="1" applyBorder="1"/>
    <xf numFmtId="3" fontId="4" fillId="0" borderId="29" xfId="0" applyNumberFormat="1" applyFont="1" applyFill="1" applyBorder="1"/>
    <xf numFmtId="0" fontId="4" fillId="0" borderId="29" xfId="0" applyFont="1" applyFill="1" applyBorder="1"/>
    <xf numFmtId="166" fontId="4" fillId="0" borderId="29" xfId="4" applyNumberFormat="1" applyFont="1" applyFill="1" applyBorder="1"/>
    <xf numFmtId="166" fontId="11" fillId="4" borderId="23" xfId="4" applyNumberFormat="1" applyFont="1" applyFill="1" applyBorder="1" applyAlignment="1">
      <alignment vertical="center" wrapText="1"/>
    </xf>
    <xf numFmtId="165" fontId="11" fillId="0" borderId="23" xfId="0" applyNumberFormat="1" applyFont="1" applyFill="1" applyBorder="1" applyAlignment="1">
      <alignment horizontal="center" vertical="center" wrapText="1"/>
    </xf>
    <xf numFmtId="165" fontId="11" fillId="0" borderId="23" xfId="4" applyNumberFormat="1" applyFont="1" applyBorder="1" applyAlignment="1">
      <alignment horizontal="center" vertical="center"/>
    </xf>
    <xf numFmtId="165" fontId="11" fillId="0" borderId="23" xfId="0" applyNumberFormat="1" applyFont="1" applyFill="1" applyBorder="1" applyAlignment="1">
      <alignment horizontal="center" vertical="center"/>
    </xf>
    <xf numFmtId="166" fontId="11" fillId="0" borderId="23" xfId="4" applyNumberFormat="1" applyFont="1" applyFill="1" applyBorder="1" applyAlignment="1">
      <alignment vertical="center"/>
    </xf>
    <xf numFmtId="0" fontId="4" fillId="0" borderId="32" xfId="0" applyFont="1" applyBorder="1" applyAlignment="1">
      <alignment horizontal="center" vertical="center"/>
    </xf>
    <xf numFmtId="0" fontId="4" fillId="0" borderId="29" xfId="0" applyFont="1" applyBorder="1" applyAlignment="1">
      <alignment horizontal="center" vertical="center"/>
    </xf>
    <xf numFmtId="0" fontId="4" fillId="0" borderId="3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1" xfId="0" applyFont="1" applyBorder="1" applyAlignment="1">
      <alignment horizontal="center" vertical="center" wrapText="1"/>
    </xf>
    <xf numFmtId="164" fontId="11" fillId="0" borderId="26" xfId="0" applyNumberFormat="1" applyFont="1" applyBorder="1" applyAlignment="1">
      <alignment horizontal="center" vertical="center" wrapText="1"/>
    </xf>
    <xf numFmtId="164" fontId="11" fillId="0" borderId="25" xfId="0" applyNumberFormat="1" applyFont="1" applyBorder="1" applyAlignment="1">
      <alignment horizontal="center" vertical="center" wrapText="1"/>
    </xf>
    <xf numFmtId="164" fontId="11" fillId="0" borderId="22" xfId="0" applyNumberFormat="1" applyFont="1" applyBorder="1" applyAlignment="1">
      <alignment horizontal="center" vertical="center" wrapText="1"/>
    </xf>
    <xf numFmtId="6" fontId="11" fillId="0" borderId="26" xfId="0" applyNumberFormat="1" applyFont="1" applyBorder="1" applyAlignment="1">
      <alignment horizontal="right" vertical="center"/>
    </xf>
    <xf numFmtId="6" fontId="11" fillId="0" borderId="25" xfId="0" applyNumberFormat="1" applyFont="1" applyBorder="1" applyAlignment="1">
      <alignment horizontal="right" vertical="center"/>
    </xf>
    <xf numFmtId="6" fontId="11" fillId="0" borderId="22" xfId="0" applyNumberFormat="1" applyFont="1" applyBorder="1" applyAlignment="1">
      <alignment horizontal="right" vertical="center"/>
    </xf>
    <xf numFmtId="0" fontId="4" fillId="0" borderId="35" xfId="0" applyFont="1" applyBorder="1" applyAlignment="1">
      <alignment horizontal="center" vertical="center"/>
    </xf>
    <xf numFmtId="0" fontId="4" fillId="0" borderId="28" xfId="0" applyFont="1" applyBorder="1" applyAlignment="1">
      <alignment horizontal="center" vertical="center"/>
    </xf>
    <xf numFmtId="0" fontId="4" fillId="0" borderId="21" xfId="0" applyFont="1" applyBorder="1" applyAlignment="1">
      <alignment horizontal="center" vertical="center"/>
    </xf>
    <xf numFmtId="164" fontId="11" fillId="0" borderId="26" xfId="0" applyNumberFormat="1" applyFont="1" applyBorder="1" applyAlignment="1">
      <alignment vertical="center" wrapText="1"/>
    </xf>
    <xf numFmtId="164" fontId="11" fillId="0" borderId="25" xfId="0" applyNumberFormat="1" applyFont="1" applyBorder="1" applyAlignment="1">
      <alignment vertical="center" wrapText="1"/>
    </xf>
    <xf numFmtId="164" fontId="11" fillId="0" borderId="22" xfId="0" applyNumberFormat="1" applyFont="1" applyBorder="1" applyAlignment="1">
      <alignment vertical="center" wrapText="1"/>
    </xf>
    <xf numFmtId="0" fontId="18" fillId="0" borderId="26" xfId="5" applyBorder="1" applyAlignment="1">
      <alignment vertical="center" wrapText="1"/>
    </xf>
    <xf numFmtId="0" fontId="18" fillId="0" borderId="25" xfId="5" applyBorder="1" applyAlignment="1">
      <alignment vertical="center" wrapText="1"/>
    </xf>
    <xf numFmtId="0" fontId="18" fillId="0" borderId="22" xfId="5" applyBorder="1" applyAlignment="1">
      <alignment vertical="center" wrapText="1"/>
    </xf>
    <xf numFmtId="6" fontId="11" fillId="0" borderId="26" xfId="0" applyNumberFormat="1" applyFont="1" applyBorder="1" applyAlignment="1">
      <alignment horizontal="right" vertical="center" wrapText="1"/>
    </xf>
    <xf numFmtId="6" fontId="11" fillId="0" borderId="25" xfId="0" applyNumberFormat="1" applyFont="1" applyBorder="1" applyAlignment="1">
      <alignment horizontal="right" vertical="center" wrapText="1"/>
    </xf>
    <xf numFmtId="6" fontId="11" fillId="0" borderId="22" xfId="0" applyNumberFormat="1" applyFont="1" applyBorder="1" applyAlignment="1">
      <alignment horizontal="right" vertical="center" wrapText="1"/>
    </xf>
    <xf numFmtId="0" fontId="11" fillId="0" borderId="26"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6" xfId="0" applyFont="1" applyBorder="1" applyAlignment="1">
      <alignment vertical="center"/>
    </xf>
    <xf numFmtId="0" fontId="11" fillId="0" borderId="25" xfId="0" applyFont="1" applyBorder="1" applyAlignment="1">
      <alignment vertical="center"/>
    </xf>
    <xf numFmtId="0" fontId="11" fillId="0" borderId="22" xfId="0" applyFont="1" applyBorder="1" applyAlignment="1">
      <alignment vertical="center"/>
    </xf>
    <xf numFmtId="0" fontId="14" fillId="7" borderId="36" xfId="0" applyFont="1" applyFill="1" applyBorder="1" applyAlignment="1">
      <alignment horizontal="center" vertical="center"/>
    </xf>
    <xf numFmtId="0" fontId="14" fillId="7" borderId="37" xfId="0" applyFont="1" applyFill="1" applyBorder="1" applyAlignment="1">
      <alignment horizontal="center" vertical="center"/>
    </xf>
    <xf numFmtId="0" fontId="14" fillId="7" borderId="38" xfId="0" applyFont="1" applyFill="1" applyBorder="1" applyAlignment="1">
      <alignment horizontal="center" vertical="center"/>
    </xf>
    <xf numFmtId="164" fontId="11" fillId="0" borderId="26" xfId="0" applyNumberFormat="1" applyFont="1" applyBorder="1" applyAlignment="1">
      <alignment horizontal="center" vertical="center"/>
    </xf>
    <xf numFmtId="164" fontId="11" fillId="0" borderId="25" xfId="0" applyNumberFormat="1" applyFont="1" applyBorder="1" applyAlignment="1">
      <alignment horizontal="center" vertical="center"/>
    </xf>
    <xf numFmtId="164" fontId="11" fillId="0" borderId="22" xfId="0" applyNumberFormat="1" applyFont="1" applyBorder="1" applyAlignment="1">
      <alignment horizontal="center" vertical="center"/>
    </xf>
    <xf numFmtId="164" fontId="11" fillId="0" borderId="31" xfId="0" applyNumberFormat="1" applyFont="1" applyBorder="1" applyAlignment="1">
      <alignment vertical="center" wrapText="1"/>
    </xf>
    <xf numFmtId="164" fontId="11" fillId="0" borderId="32" xfId="0" applyNumberFormat="1" applyFont="1" applyBorder="1" applyAlignment="1">
      <alignment vertical="center" wrapText="1"/>
    </xf>
    <xf numFmtId="0" fontId="11" fillId="0" borderId="26" xfId="0" applyFont="1" applyBorder="1" applyAlignment="1">
      <alignment horizontal="center" vertical="center"/>
    </xf>
    <xf numFmtId="0" fontId="11" fillId="0" borderId="25" xfId="0" applyFont="1" applyBorder="1" applyAlignment="1">
      <alignment horizontal="center" vertical="center"/>
    </xf>
    <xf numFmtId="0" fontId="11" fillId="0" borderId="22" xfId="0" applyFont="1" applyBorder="1" applyAlignment="1">
      <alignment horizontal="center" vertical="center"/>
    </xf>
    <xf numFmtId="6" fontId="11" fillId="0" borderId="26" xfId="0" applyNumberFormat="1" applyFont="1" applyBorder="1" applyAlignment="1">
      <alignment vertical="center"/>
    </xf>
    <xf numFmtId="6" fontId="11" fillId="0" borderId="25" xfId="0" applyNumberFormat="1" applyFont="1" applyBorder="1" applyAlignment="1">
      <alignment vertical="center"/>
    </xf>
    <xf numFmtId="6" fontId="11" fillId="0" borderId="22" xfId="0" applyNumberFormat="1" applyFont="1" applyBorder="1" applyAlignment="1">
      <alignment vertical="center"/>
    </xf>
    <xf numFmtId="164" fontId="11" fillId="0" borderId="26" xfId="0" applyNumberFormat="1" applyFont="1" applyBorder="1" applyAlignment="1">
      <alignment vertical="center"/>
    </xf>
    <xf numFmtId="164" fontId="11" fillId="0" borderId="25" xfId="0" applyNumberFormat="1" applyFont="1" applyBorder="1" applyAlignment="1">
      <alignment vertical="center"/>
    </xf>
    <xf numFmtId="164" fontId="11" fillId="0" borderId="22" xfId="0" applyNumberFormat="1" applyFont="1" applyBorder="1" applyAlignment="1">
      <alignment vertical="center"/>
    </xf>
    <xf numFmtId="164" fontId="11" fillId="0" borderId="27" xfId="0" applyNumberFormat="1" applyFont="1" applyBorder="1" applyAlignment="1">
      <alignment vertical="center" wrapText="1"/>
    </xf>
    <xf numFmtId="165" fontId="11" fillId="0" borderId="26" xfId="0" applyNumberFormat="1" applyFont="1" applyFill="1" applyBorder="1" applyAlignment="1">
      <alignment horizontal="center" vertical="center"/>
    </xf>
    <xf numFmtId="165" fontId="11" fillId="0" borderId="22" xfId="0" applyNumberFormat="1" applyFont="1" applyFill="1" applyBorder="1" applyAlignment="1">
      <alignment horizontal="center" vertical="center"/>
    </xf>
    <xf numFmtId="6" fontId="11" fillId="0" borderId="26" xfId="0" applyNumberFormat="1" applyFont="1" applyBorder="1" applyAlignment="1">
      <alignment vertical="center" wrapText="1"/>
    </xf>
    <xf numFmtId="6" fontId="11" fillId="0" borderId="25" xfId="0" applyNumberFormat="1" applyFont="1" applyBorder="1" applyAlignment="1">
      <alignment vertical="center" wrapText="1"/>
    </xf>
    <xf numFmtId="6" fontId="11" fillId="0" borderId="22" xfId="0" applyNumberFormat="1" applyFont="1" applyBorder="1" applyAlignment="1">
      <alignment vertical="center" wrapText="1"/>
    </xf>
  </cellXfs>
  <cellStyles count="18">
    <cellStyle name="Hyperlink" xfId="12"/>
    <cellStyle name="Milliers" xfId="1" builtinId="3"/>
    <cellStyle name="Milliers 2" xfId="15"/>
    <cellStyle name="Monétaire" xfId="4" builtinId="4"/>
    <cellStyle name="Monétaire 2" xfId="8"/>
    <cellStyle name="Monétaire 2 2" xfId="14"/>
    <cellStyle name="Monétaire 3" xfId="16"/>
    <cellStyle name="Normal" xfId="0" builtinId="0"/>
    <cellStyle name="Normal 2" xfId="6"/>
    <cellStyle name="Normal 2 2" xfId="10"/>
    <cellStyle name="Normal 2 3" xfId="13"/>
    <cellStyle name="Normal 2 4" xfId="17"/>
    <cellStyle name="Normal 3" xfId="2"/>
    <cellStyle name="Normal 3 2" xfId="3"/>
    <cellStyle name="Normal 3 3" xfId="9"/>
    <cellStyle name="Normal 4" xfId="7"/>
    <cellStyle name="Normal 4 2" xfId="11"/>
    <cellStyle name="Texte explicatif" xfId="5" builtin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finess.sante.gouv.fr/fininter/jsp/actionDetailEtablissement.do?noFiness=400000261"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80"/>
  <sheetViews>
    <sheetView topLeftCell="A66" zoomScaleNormal="100" workbookViewId="0">
      <selection activeCell="D71" sqref="D71"/>
    </sheetView>
  </sheetViews>
  <sheetFormatPr baseColWidth="10" defaultRowHeight="15" x14ac:dyDescent="0.25"/>
  <cols>
    <col min="2" max="2" width="16.140625" customWidth="1"/>
    <col min="3" max="3" width="22.140625" customWidth="1"/>
    <col min="4" max="4" width="56.7109375" customWidth="1"/>
    <col min="5" max="6" width="14.7109375" style="1" customWidth="1"/>
    <col min="7" max="7" width="15.85546875" customWidth="1"/>
    <col min="8" max="8" width="29.42578125" customWidth="1"/>
    <col min="9" max="9" width="29.42578125" style="1" customWidth="1"/>
    <col min="10" max="10" width="30.7109375" customWidth="1"/>
    <col min="11" max="12" width="11.42578125" hidden="1" customWidth="1"/>
    <col min="13" max="13" width="26.42578125" customWidth="1"/>
  </cols>
  <sheetData>
    <row r="1" spans="1:11" ht="61.5" customHeight="1" x14ac:dyDescent="0.25">
      <c r="A1" s="23" t="s">
        <v>0</v>
      </c>
      <c r="B1" s="23" t="s">
        <v>1</v>
      </c>
      <c r="C1" s="23" t="s">
        <v>2</v>
      </c>
      <c r="D1" s="23" t="s">
        <v>3</v>
      </c>
      <c r="E1" s="23" t="s">
        <v>424</v>
      </c>
      <c r="F1" s="23" t="s">
        <v>425</v>
      </c>
      <c r="G1" s="23" t="s">
        <v>4</v>
      </c>
      <c r="H1" s="23" t="s">
        <v>5</v>
      </c>
      <c r="I1" s="23" t="s">
        <v>263</v>
      </c>
      <c r="J1" s="23" t="s">
        <v>264</v>
      </c>
      <c r="K1" s="23" t="s">
        <v>6</v>
      </c>
    </row>
    <row r="2" spans="1:11" ht="35.1" customHeight="1" x14ac:dyDescent="0.25">
      <c r="A2" s="29">
        <v>16</v>
      </c>
      <c r="B2" s="20">
        <v>160000451</v>
      </c>
      <c r="C2" s="20" t="s">
        <v>7</v>
      </c>
      <c r="D2" s="21" t="s">
        <v>8</v>
      </c>
      <c r="E2" s="58" t="s">
        <v>426</v>
      </c>
      <c r="F2" s="58" t="s">
        <v>429</v>
      </c>
      <c r="G2" s="22">
        <v>41492000</v>
      </c>
      <c r="H2" s="43">
        <v>6000000</v>
      </c>
      <c r="I2" s="43">
        <v>6393719.3091949746</v>
      </c>
      <c r="J2" s="43"/>
      <c r="K2" s="27">
        <v>6</v>
      </c>
    </row>
    <row r="3" spans="1:11" ht="35.1" customHeight="1" x14ac:dyDescent="0.25">
      <c r="A3" s="32">
        <v>16</v>
      </c>
      <c r="B3" s="12">
        <v>160000501</v>
      </c>
      <c r="C3" s="12" t="s">
        <v>10</v>
      </c>
      <c r="D3" s="7" t="s">
        <v>11</v>
      </c>
      <c r="E3" s="59" t="s">
        <v>426</v>
      </c>
      <c r="F3" s="59" t="s">
        <v>429</v>
      </c>
      <c r="G3" s="11">
        <v>16591780</v>
      </c>
      <c r="H3" s="2" t="s">
        <v>9</v>
      </c>
      <c r="I3" s="44">
        <v>200000</v>
      </c>
      <c r="J3" s="44"/>
      <c r="K3" s="27">
        <v>12</v>
      </c>
    </row>
    <row r="4" spans="1:11" ht="35.1" customHeight="1" x14ac:dyDescent="0.25">
      <c r="A4" s="31">
        <v>16</v>
      </c>
      <c r="B4" s="9">
        <v>160001574</v>
      </c>
      <c r="C4" s="10" t="s">
        <v>12</v>
      </c>
      <c r="D4" s="7" t="s">
        <v>13</v>
      </c>
      <c r="E4" s="59" t="s">
        <v>428</v>
      </c>
      <c r="F4" s="59" t="s">
        <v>431</v>
      </c>
      <c r="G4" s="13">
        <v>3437240</v>
      </c>
      <c r="H4" s="2" t="s">
        <v>9</v>
      </c>
      <c r="I4" s="44">
        <v>1264103.5066799375</v>
      </c>
      <c r="J4" s="44"/>
      <c r="K4" s="27">
        <v>1</v>
      </c>
    </row>
    <row r="5" spans="1:11" ht="35.1" customHeight="1" x14ac:dyDescent="0.25">
      <c r="A5" s="32">
        <v>16</v>
      </c>
      <c r="B5" s="12">
        <v>160006037</v>
      </c>
      <c r="C5" s="14" t="s">
        <v>14</v>
      </c>
      <c r="D5" s="7" t="s">
        <v>15</v>
      </c>
      <c r="E5" s="59" t="s">
        <v>426</v>
      </c>
      <c r="F5" s="59" t="s">
        <v>429</v>
      </c>
      <c r="G5" s="11">
        <v>2200000</v>
      </c>
      <c r="H5" s="2" t="s">
        <v>9</v>
      </c>
      <c r="I5" s="44">
        <v>4716301.3803040041</v>
      </c>
      <c r="J5" s="44"/>
      <c r="K5" s="27">
        <v>12</v>
      </c>
    </row>
    <row r="6" spans="1:11" ht="35.1" customHeight="1" x14ac:dyDescent="0.25">
      <c r="A6" s="30">
        <v>16</v>
      </c>
      <c r="B6" s="6">
        <v>160000204</v>
      </c>
      <c r="C6" s="6" t="s">
        <v>16</v>
      </c>
      <c r="D6" s="7" t="s">
        <v>17</v>
      </c>
      <c r="E6" s="59" t="s">
        <v>427</v>
      </c>
      <c r="F6" s="59" t="s">
        <v>430</v>
      </c>
      <c r="G6" s="8">
        <v>2576000</v>
      </c>
      <c r="H6" s="2" t="s">
        <v>18</v>
      </c>
      <c r="I6" s="44"/>
      <c r="J6" s="44"/>
      <c r="K6" s="27">
        <v>6</v>
      </c>
    </row>
    <row r="7" spans="1:11" ht="35.1" customHeight="1" x14ac:dyDescent="0.25">
      <c r="A7" s="32">
        <v>16</v>
      </c>
      <c r="B7" s="12">
        <v>160000493</v>
      </c>
      <c r="C7" s="12" t="s">
        <v>19</v>
      </c>
      <c r="D7" s="7" t="s">
        <v>20</v>
      </c>
      <c r="E7" s="59" t="s">
        <v>426</v>
      </c>
      <c r="F7" s="59" t="s">
        <v>429</v>
      </c>
      <c r="G7" s="11">
        <v>12468800</v>
      </c>
      <c r="H7" s="2" t="s">
        <v>18</v>
      </c>
      <c r="I7" s="44">
        <v>1802427.6175848679</v>
      </c>
      <c r="J7" s="44"/>
      <c r="K7" s="27">
        <v>1</v>
      </c>
    </row>
    <row r="8" spans="1:11" ht="35.1" customHeight="1" x14ac:dyDescent="0.25">
      <c r="A8" s="30">
        <v>16</v>
      </c>
      <c r="B8" s="6">
        <v>160000212</v>
      </c>
      <c r="C8" s="6" t="s">
        <v>21</v>
      </c>
      <c r="D8" s="7" t="s">
        <v>22</v>
      </c>
      <c r="E8" s="59" t="s">
        <v>427</v>
      </c>
      <c r="F8" s="59" t="s">
        <v>430</v>
      </c>
      <c r="G8" s="8">
        <v>11375760</v>
      </c>
      <c r="H8" s="2" t="s">
        <v>23</v>
      </c>
      <c r="J8" s="44"/>
      <c r="K8" s="27">
        <v>1</v>
      </c>
    </row>
    <row r="9" spans="1:11" ht="35.1" customHeight="1" x14ac:dyDescent="0.25">
      <c r="A9" s="31">
        <v>16</v>
      </c>
      <c r="B9" s="9">
        <v>160000485</v>
      </c>
      <c r="C9" s="10" t="s">
        <v>24</v>
      </c>
      <c r="D9" s="7" t="s">
        <v>25</v>
      </c>
      <c r="E9" s="59" t="s">
        <v>426</v>
      </c>
      <c r="F9" s="59" t="s">
        <v>429</v>
      </c>
      <c r="G9" s="11">
        <v>262990.8</v>
      </c>
      <c r="H9" s="2" t="s">
        <v>23</v>
      </c>
      <c r="I9" s="44">
        <v>2188182.3288111663</v>
      </c>
      <c r="J9" s="44"/>
      <c r="K9" s="27">
        <v>12</v>
      </c>
    </row>
    <row r="10" spans="1:11" ht="35.1" customHeight="1" x14ac:dyDescent="0.25">
      <c r="A10" s="30">
        <v>16</v>
      </c>
      <c r="B10" s="6">
        <v>160001632</v>
      </c>
      <c r="C10" s="6" t="s">
        <v>26</v>
      </c>
      <c r="D10" s="7" t="s">
        <v>27</v>
      </c>
      <c r="E10" s="59" t="s">
        <v>427</v>
      </c>
      <c r="F10" s="59" t="s">
        <v>430</v>
      </c>
      <c r="G10" s="8">
        <v>450000</v>
      </c>
      <c r="H10" s="2" t="s">
        <v>23</v>
      </c>
      <c r="I10" s="44"/>
      <c r="J10" s="44"/>
      <c r="K10" s="27">
        <v>1</v>
      </c>
    </row>
    <row r="11" spans="1:11" ht="35.1" customHeight="1" x14ac:dyDescent="0.25">
      <c r="A11" s="32">
        <v>16</v>
      </c>
      <c r="B11" s="12">
        <v>160014411</v>
      </c>
      <c r="C11" s="14" t="s">
        <v>28</v>
      </c>
      <c r="D11" s="7" t="s">
        <v>29</v>
      </c>
      <c r="E11" s="59" t="s">
        <v>426</v>
      </c>
      <c r="F11" s="59" t="s">
        <v>429</v>
      </c>
      <c r="G11" s="11">
        <v>14717000</v>
      </c>
      <c r="H11" s="2" t="s">
        <v>23</v>
      </c>
      <c r="I11" s="44">
        <v>12284976</v>
      </c>
      <c r="J11" s="44"/>
      <c r="K11" s="27">
        <v>12</v>
      </c>
    </row>
    <row r="12" spans="1:11" ht="35.1" customHeight="1" x14ac:dyDescent="0.25">
      <c r="A12" s="30">
        <v>17</v>
      </c>
      <c r="B12" s="6">
        <v>170000251</v>
      </c>
      <c r="C12" s="6" t="s">
        <v>30</v>
      </c>
      <c r="D12" s="7" t="s">
        <v>31</v>
      </c>
      <c r="E12" s="59" t="s">
        <v>427</v>
      </c>
      <c r="F12" s="59" t="s">
        <v>430</v>
      </c>
      <c r="G12" s="8">
        <v>8000000</v>
      </c>
      <c r="H12" s="2" t="s">
        <v>23</v>
      </c>
      <c r="I12" s="44"/>
      <c r="J12" s="44"/>
      <c r="K12" s="27" t="s">
        <v>32</v>
      </c>
    </row>
    <row r="13" spans="1:11" ht="35.1" customHeight="1" x14ac:dyDescent="0.25">
      <c r="A13" s="30">
        <v>17</v>
      </c>
      <c r="B13" s="6">
        <v>170000285</v>
      </c>
      <c r="C13" s="6" t="s">
        <v>33</v>
      </c>
      <c r="D13" s="7" t="s">
        <v>34</v>
      </c>
      <c r="E13" s="59" t="s">
        <v>427</v>
      </c>
      <c r="F13" s="59" t="s">
        <v>430</v>
      </c>
      <c r="G13" s="8">
        <v>2500000</v>
      </c>
      <c r="H13" s="2" t="s">
        <v>23</v>
      </c>
      <c r="I13" s="44"/>
      <c r="J13" s="44"/>
      <c r="K13" s="27" t="s">
        <v>32</v>
      </c>
    </row>
    <row r="14" spans="1:11" ht="35.1" customHeight="1" x14ac:dyDescent="0.25">
      <c r="A14" s="30">
        <v>17</v>
      </c>
      <c r="B14" s="6">
        <v>170024053</v>
      </c>
      <c r="C14" s="6" t="s">
        <v>35</v>
      </c>
      <c r="D14" s="7" t="s">
        <v>36</v>
      </c>
      <c r="E14" s="59" t="s">
        <v>427</v>
      </c>
      <c r="F14" s="59" t="s">
        <v>430</v>
      </c>
      <c r="G14" s="8">
        <v>10000000</v>
      </c>
      <c r="H14" s="2" t="s">
        <v>23</v>
      </c>
      <c r="I14" s="44"/>
      <c r="J14" s="44"/>
      <c r="K14" s="27" t="s">
        <v>37</v>
      </c>
    </row>
    <row r="15" spans="1:11" ht="35.1" customHeight="1" x14ac:dyDescent="0.25">
      <c r="A15" s="30">
        <v>17</v>
      </c>
      <c r="B15" s="6">
        <v>170024194</v>
      </c>
      <c r="C15" s="6" t="s">
        <v>38</v>
      </c>
      <c r="D15" s="7" t="s">
        <v>39</v>
      </c>
      <c r="E15" s="59" t="s">
        <v>426</v>
      </c>
      <c r="F15" s="59" t="s">
        <v>429</v>
      </c>
      <c r="G15" s="8">
        <v>600000000</v>
      </c>
      <c r="H15" s="38" t="s">
        <v>418</v>
      </c>
      <c r="I15" s="44">
        <v>750000</v>
      </c>
      <c r="J15" s="44"/>
      <c r="K15" s="27" t="s">
        <v>37</v>
      </c>
    </row>
    <row r="16" spans="1:11" ht="35.1" customHeight="1" x14ac:dyDescent="0.25">
      <c r="A16" s="32">
        <v>17</v>
      </c>
      <c r="B16" s="12">
        <v>170780050</v>
      </c>
      <c r="C16" s="12" t="s">
        <v>40</v>
      </c>
      <c r="D16" s="7" t="s">
        <v>41</v>
      </c>
      <c r="E16" s="59" t="s">
        <v>426</v>
      </c>
      <c r="F16" s="59" t="s">
        <v>429</v>
      </c>
      <c r="G16" s="11">
        <v>7604000</v>
      </c>
      <c r="H16" s="2" t="s">
        <v>9</v>
      </c>
      <c r="I16" s="44">
        <v>9107016.3241216838</v>
      </c>
      <c r="J16" s="44"/>
      <c r="K16" s="27">
        <v>2022</v>
      </c>
    </row>
    <row r="17" spans="1:11" ht="35.1" customHeight="1" x14ac:dyDescent="0.25">
      <c r="A17" s="31">
        <v>17</v>
      </c>
      <c r="B17" s="9">
        <v>170780167</v>
      </c>
      <c r="C17" s="10" t="s">
        <v>42</v>
      </c>
      <c r="D17" s="7" t="s">
        <v>43</v>
      </c>
      <c r="E17" s="59" t="s">
        <v>426</v>
      </c>
      <c r="F17" s="59" t="s">
        <v>429</v>
      </c>
      <c r="G17" s="13">
        <v>9300000</v>
      </c>
      <c r="H17" s="2" t="s">
        <v>9</v>
      </c>
      <c r="I17" s="44">
        <v>6982912.9107382894</v>
      </c>
      <c r="J17" s="44"/>
      <c r="K17" s="27">
        <v>2022</v>
      </c>
    </row>
    <row r="18" spans="1:11" ht="35.1" customHeight="1" x14ac:dyDescent="0.25">
      <c r="A18" s="31">
        <v>17</v>
      </c>
      <c r="B18" s="9">
        <v>170780175</v>
      </c>
      <c r="C18" s="9" t="s">
        <v>44</v>
      </c>
      <c r="D18" s="7" t="s">
        <v>45</v>
      </c>
      <c r="E18" s="59" t="s">
        <v>426</v>
      </c>
      <c r="F18" s="59" t="s">
        <v>429</v>
      </c>
      <c r="G18" s="13">
        <v>12606500</v>
      </c>
      <c r="H18" s="2" t="s">
        <v>9</v>
      </c>
      <c r="I18" s="44">
        <v>15753060.148686498</v>
      </c>
      <c r="J18" s="44">
        <v>1000000</v>
      </c>
      <c r="K18" s="27">
        <v>2022</v>
      </c>
    </row>
    <row r="19" spans="1:11" ht="35.1" customHeight="1" x14ac:dyDescent="0.25">
      <c r="A19" s="31">
        <v>17</v>
      </c>
      <c r="B19" s="9">
        <v>170780191</v>
      </c>
      <c r="C19" s="9" t="s">
        <v>46</v>
      </c>
      <c r="D19" s="7" t="s">
        <v>47</v>
      </c>
      <c r="E19" s="59" t="s">
        <v>426</v>
      </c>
      <c r="F19" s="59" t="s">
        <v>429</v>
      </c>
      <c r="G19" s="13">
        <v>4080000</v>
      </c>
      <c r="H19" s="2" t="s">
        <v>18</v>
      </c>
      <c r="I19" s="44">
        <v>4492534.0497428607</v>
      </c>
      <c r="J19" s="44"/>
      <c r="K19" s="27" t="s">
        <v>32</v>
      </c>
    </row>
    <row r="20" spans="1:11" ht="35.1" customHeight="1" x14ac:dyDescent="0.25">
      <c r="A20" s="32">
        <v>17</v>
      </c>
      <c r="B20" s="12">
        <v>170780225</v>
      </c>
      <c r="C20" s="12" t="s">
        <v>48</v>
      </c>
      <c r="D20" s="7" t="s">
        <v>49</v>
      </c>
      <c r="E20" s="59" t="s">
        <v>426</v>
      </c>
      <c r="F20" s="59" t="s">
        <v>429</v>
      </c>
      <c r="G20" s="11">
        <v>13432000</v>
      </c>
      <c r="H20" s="2" t="s">
        <v>9</v>
      </c>
      <c r="I20" s="44">
        <v>12522018.575481167</v>
      </c>
      <c r="J20" s="44"/>
      <c r="K20" s="27">
        <v>2022</v>
      </c>
    </row>
    <row r="21" spans="1:11" ht="35.1" customHeight="1" x14ac:dyDescent="0.25">
      <c r="A21" s="30">
        <v>17</v>
      </c>
      <c r="B21" s="6">
        <v>170780647</v>
      </c>
      <c r="C21" s="6" t="s">
        <v>50</v>
      </c>
      <c r="D21" s="7" t="s">
        <v>51</v>
      </c>
      <c r="E21" s="59" t="s">
        <v>427</v>
      </c>
      <c r="F21" s="59" t="s">
        <v>430</v>
      </c>
      <c r="G21" s="8">
        <v>500000</v>
      </c>
      <c r="H21" s="2" t="s">
        <v>23</v>
      </c>
      <c r="I21" s="44"/>
      <c r="J21" s="44"/>
      <c r="K21" s="27" t="s">
        <v>32</v>
      </c>
    </row>
    <row r="22" spans="1:11" ht="35.1" customHeight="1" x14ac:dyDescent="0.25">
      <c r="A22" s="30">
        <v>17</v>
      </c>
      <c r="B22" s="6" t="s">
        <v>52</v>
      </c>
      <c r="C22" s="6" t="s">
        <v>53</v>
      </c>
      <c r="D22" s="7" t="s">
        <v>54</v>
      </c>
      <c r="E22" s="59" t="s">
        <v>427</v>
      </c>
      <c r="F22" s="59" t="s">
        <v>430</v>
      </c>
      <c r="G22" s="8">
        <v>9400800</v>
      </c>
      <c r="H22" s="2" t="s">
        <v>23</v>
      </c>
      <c r="I22" s="44"/>
      <c r="J22" s="44"/>
      <c r="K22" s="27" t="s">
        <v>32</v>
      </c>
    </row>
    <row r="23" spans="1:11" ht="35.1" customHeight="1" x14ac:dyDescent="0.25">
      <c r="A23" s="31">
        <v>19</v>
      </c>
      <c r="B23" s="9">
        <v>190000042</v>
      </c>
      <c r="C23" s="10" t="s">
        <v>55</v>
      </c>
      <c r="D23" s="7" t="s">
        <v>56</v>
      </c>
      <c r="E23" s="59" t="s">
        <v>426</v>
      </c>
      <c r="F23" s="59" t="s">
        <v>429</v>
      </c>
      <c r="G23" s="13">
        <v>28020237</v>
      </c>
      <c r="H23" s="2" t="s">
        <v>18</v>
      </c>
      <c r="I23" s="44">
        <v>1270832.5421240893</v>
      </c>
      <c r="J23" s="44"/>
      <c r="K23" s="27"/>
    </row>
    <row r="24" spans="1:11" ht="35.1" customHeight="1" x14ac:dyDescent="0.25">
      <c r="A24" s="30">
        <v>19</v>
      </c>
      <c r="B24" s="6">
        <v>190000059</v>
      </c>
      <c r="C24" s="6" t="s">
        <v>57</v>
      </c>
      <c r="D24" s="7" t="s">
        <v>58</v>
      </c>
      <c r="E24" s="59" t="s">
        <v>426</v>
      </c>
      <c r="F24" s="59" t="s">
        <v>429</v>
      </c>
      <c r="G24" s="8">
        <v>41160000</v>
      </c>
      <c r="H24" s="2" t="s">
        <v>18</v>
      </c>
      <c r="I24" s="44">
        <v>1451906.7928309238</v>
      </c>
      <c r="J24" s="44"/>
      <c r="K24" s="27"/>
    </row>
    <row r="25" spans="1:11" ht="35.1" customHeight="1" x14ac:dyDescent="0.25">
      <c r="A25" s="32">
        <v>19</v>
      </c>
      <c r="B25" s="12">
        <v>190000067</v>
      </c>
      <c r="C25" s="14" t="s">
        <v>59</v>
      </c>
      <c r="D25" s="7" t="s">
        <v>60</v>
      </c>
      <c r="E25" s="59" t="s">
        <v>426</v>
      </c>
      <c r="F25" s="59" t="s">
        <v>429</v>
      </c>
      <c r="G25" s="11">
        <v>2500000</v>
      </c>
      <c r="H25" s="2" t="s">
        <v>23</v>
      </c>
      <c r="I25" s="44">
        <v>412163.23580988194</v>
      </c>
      <c r="J25" s="44"/>
      <c r="K25" s="27"/>
    </row>
    <row r="26" spans="1:11" ht="35.1" customHeight="1" x14ac:dyDescent="0.25">
      <c r="A26" s="32">
        <v>19</v>
      </c>
      <c r="B26" s="12">
        <v>190000075</v>
      </c>
      <c r="C26" s="12" t="s">
        <v>61</v>
      </c>
      <c r="D26" s="7" t="s">
        <v>62</v>
      </c>
      <c r="E26" s="59" t="s">
        <v>426</v>
      </c>
      <c r="F26" s="59" t="s">
        <v>429</v>
      </c>
      <c r="G26" s="15">
        <v>7450000</v>
      </c>
      <c r="H26" s="2" t="s">
        <v>18</v>
      </c>
      <c r="I26" s="44">
        <v>7538135.026027659</v>
      </c>
      <c r="J26" s="44">
        <v>600000</v>
      </c>
      <c r="K26" s="27"/>
    </row>
    <row r="27" spans="1:11" ht="35.1" customHeight="1" x14ac:dyDescent="0.25">
      <c r="A27" s="32">
        <v>19</v>
      </c>
      <c r="B27" s="12">
        <v>190000117</v>
      </c>
      <c r="C27" s="12" t="s">
        <v>63</v>
      </c>
      <c r="D27" s="7" t="s">
        <v>64</v>
      </c>
      <c r="E27" s="59" t="s">
        <v>426</v>
      </c>
      <c r="F27" s="59" t="s">
        <v>429</v>
      </c>
      <c r="G27" s="11">
        <v>17600000</v>
      </c>
      <c r="H27" s="2" t="s">
        <v>23</v>
      </c>
      <c r="I27" s="44">
        <v>318464.36914672382</v>
      </c>
      <c r="J27" s="44"/>
      <c r="K27" s="27"/>
    </row>
    <row r="28" spans="1:11" ht="35.1" customHeight="1" x14ac:dyDescent="0.25">
      <c r="A28" s="32">
        <v>19</v>
      </c>
      <c r="B28" s="12">
        <v>190002485</v>
      </c>
      <c r="C28" s="12" t="s">
        <v>65</v>
      </c>
      <c r="D28" s="7" t="s">
        <v>66</v>
      </c>
      <c r="E28" s="59" t="s">
        <v>426</v>
      </c>
      <c r="F28" s="59" t="s">
        <v>429</v>
      </c>
      <c r="G28" s="11">
        <v>1700000</v>
      </c>
      <c r="H28" s="2" t="s">
        <v>23</v>
      </c>
      <c r="I28" s="44"/>
      <c r="J28" s="44"/>
      <c r="K28" s="27"/>
    </row>
    <row r="29" spans="1:11" ht="100.5" customHeight="1" x14ac:dyDescent="0.25">
      <c r="A29" s="30">
        <v>19</v>
      </c>
      <c r="B29" s="6">
        <v>190000257</v>
      </c>
      <c r="C29" s="6" t="s">
        <v>67</v>
      </c>
      <c r="D29" s="7" t="s">
        <v>68</v>
      </c>
      <c r="E29" s="59" t="s">
        <v>427</v>
      </c>
      <c r="F29" s="59" t="s">
        <v>430</v>
      </c>
      <c r="G29" s="8">
        <v>8392596.7300000004</v>
      </c>
      <c r="H29" s="2" t="s">
        <v>9</v>
      </c>
      <c r="I29" s="44"/>
      <c r="J29" s="44"/>
      <c r="K29" s="27"/>
    </row>
    <row r="30" spans="1:11" ht="35.1" customHeight="1" x14ac:dyDescent="0.25">
      <c r="A30" s="30">
        <v>19</v>
      </c>
      <c r="B30" s="6">
        <v>190000901</v>
      </c>
      <c r="C30" s="6" t="s">
        <v>69</v>
      </c>
      <c r="D30" s="7" t="s">
        <v>70</v>
      </c>
      <c r="E30" s="59" t="s">
        <v>427</v>
      </c>
      <c r="F30" s="59" t="s">
        <v>430</v>
      </c>
      <c r="G30" s="8">
        <v>6800000</v>
      </c>
      <c r="H30" s="2" t="s">
        <v>9</v>
      </c>
      <c r="I30" s="44"/>
      <c r="J30" s="44"/>
      <c r="K30" s="27"/>
    </row>
    <row r="31" spans="1:11" ht="35.1" customHeight="1" x14ac:dyDescent="0.25">
      <c r="A31" s="32">
        <v>19</v>
      </c>
      <c r="B31" s="12">
        <v>190002519</v>
      </c>
      <c r="C31" s="12" t="s">
        <v>71</v>
      </c>
      <c r="D31" s="7" t="s">
        <v>72</v>
      </c>
      <c r="E31" s="59" t="s">
        <v>426</v>
      </c>
      <c r="F31" s="59" t="s">
        <v>429</v>
      </c>
      <c r="G31" s="11">
        <v>5340000</v>
      </c>
      <c r="H31" s="2" t="s">
        <v>9</v>
      </c>
      <c r="I31" s="44">
        <v>50000</v>
      </c>
      <c r="J31" s="44"/>
      <c r="K31" s="27"/>
    </row>
    <row r="32" spans="1:11" ht="35.1" customHeight="1" x14ac:dyDescent="0.25">
      <c r="A32" s="30">
        <v>23</v>
      </c>
      <c r="B32" s="6">
        <v>230000861</v>
      </c>
      <c r="C32" s="6" t="s">
        <v>73</v>
      </c>
      <c r="D32" s="7" t="s">
        <v>74</v>
      </c>
      <c r="E32" s="59" t="s">
        <v>427</v>
      </c>
      <c r="F32" s="59" t="s">
        <v>430</v>
      </c>
      <c r="G32" s="8">
        <v>1500000</v>
      </c>
      <c r="H32" s="2" t="s">
        <v>18</v>
      </c>
      <c r="I32" s="44"/>
      <c r="J32" s="44"/>
      <c r="K32" s="27">
        <v>2022</v>
      </c>
    </row>
    <row r="33" spans="1:11" ht="35.1" customHeight="1" x14ac:dyDescent="0.25">
      <c r="A33" s="30">
        <v>23</v>
      </c>
      <c r="B33" s="6">
        <v>230780066</v>
      </c>
      <c r="C33" s="6" t="s">
        <v>75</v>
      </c>
      <c r="D33" s="7" t="s">
        <v>76</v>
      </c>
      <c r="E33" s="59" t="s">
        <v>426</v>
      </c>
      <c r="F33" s="59" t="s">
        <v>429</v>
      </c>
      <c r="G33" s="8">
        <v>34384134</v>
      </c>
      <c r="H33" s="2" t="s">
        <v>23</v>
      </c>
      <c r="I33" s="44">
        <v>50000</v>
      </c>
      <c r="J33" s="44"/>
      <c r="K33" s="27">
        <v>2023</v>
      </c>
    </row>
    <row r="34" spans="1:11" ht="35.1" customHeight="1" x14ac:dyDescent="0.25">
      <c r="A34" s="32">
        <v>23</v>
      </c>
      <c r="B34" s="12">
        <v>230780074</v>
      </c>
      <c r="C34" s="12" t="s">
        <v>77</v>
      </c>
      <c r="D34" s="7" t="s">
        <v>78</v>
      </c>
      <c r="E34" s="59" t="s">
        <v>426</v>
      </c>
      <c r="F34" s="59" t="s">
        <v>429</v>
      </c>
      <c r="G34" s="11">
        <v>2500000</v>
      </c>
      <c r="H34" s="2" t="s">
        <v>23</v>
      </c>
      <c r="I34" s="44"/>
      <c r="J34" s="44"/>
      <c r="K34" s="27">
        <v>2023</v>
      </c>
    </row>
    <row r="35" spans="1:11" ht="35.1" customHeight="1" x14ac:dyDescent="0.25">
      <c r="A35" s="31">
        <v>23</v>
      </c>
      <c r="B35" s="9">
        <v>750005068</v>
      </c>
      <c r="C35" s="9" t="s">
        <v>79</v>
      </c>
      <c r="D35" s="7" t="s">
        <v>80</v>
      </c>
      <c r="E35" s="59" t="s">
        <v>428</v>
      </c>
      <c r="F35" s="59" t="s">
        <v>431</v>
      </c>
      <c r="G35" s="13">
        <f>180000+100000</f>
        <v>280000</v>
      </c>
      <c r="H35" s="2" t="s">
        <v>9</v>
      </c>
      <c r="I35" s="44">
        <v>50000</v>
      </c>
      <c r="J35" s="44"/>
      <c r="K35" s="27">
        <v>2022</v>
      </c>
    </row>
    <row r="36" spans="1:11" ht="35.1" customHeight="1" x14ac:dyDescent="0.25">
      <c r="A36" s="30">
        <v>23</v>
      </c>
      <c r="B36" s="6">
        <v>920028560</v>
      </c>
      <c r="C36" s="6" t="s">
        <v>81</v>
      </c>
      <c r="D36" s="7" t="s">
        <v>82</v>
      </c>
      <c r="E36" s="59" t="s">
        <v>428</v>
      </c>
      <c r="F36" s="59" t="s">
        <v>431</v>
      </c>
      <c r="G36" s="8">
        <v>4600000</v>
      </c>
      <c r="H36" s="2" t="s">
        <v>9</v>
      </c>
      <c r="I36" s="44">
        <v>239139.28906403887</v>
      </c>
      <c r="J36" s="44"/>
      <c r="K36" s="27">
        <v>2022</v>
      </c>
    </row>
    <row r="37" spans="1:11" ht="35.1" customHeight="1" x14ac:dyDescent="0.25">
      <c r="A37" s="32">
        <v>23</v>
      </c>
      <c r="B37" s="12" t="s">
        <v>83</v>
      </c>
      <c r="C37" s="12" t="s">
        <v>84</v>
      </c>
      <c r="D37" s="7" t="s">
        <v>85</v>
      </c>
      <c r="E37" s="59" t="s">
        <v>426</v>
      </c>
      <c r="F37" s="59" t="s">
        <v>429</v>
      </c>
      <c r="G37" s="15">
        <v>2834000</v>
      </c>
      <c r="H37" s="2" t="s">
        <v>18</v>
      </c>
      <c r="I37" s="44">
        <v>6559786.517088132</v>
      </c>
      <c r="J37" s="44"/>
      <c r="K37" s="27">
        <v>2023</v>
      </c>
    </row>
    <row r="38" spans="1:11" ht="35.1" customHeight="1" x14ac:dyDescent="0.25">
      <c r="A38" s="30">
        <v>23</v>
      </c>
      <c r="B38" s="6" t="s">
        <v>86</v>
      </c>
      <c r="C38" s="6" t="s">
        <v>87</v>
      </c>
      <c r="D38" s="7" t="s">
        <v>88</v>
      </c>
      <c r="E38" s="59" t="s">
        <v>426</v>
      </c>
      <c r="F38" s="59" t="s">
        <v>429</v>
      </c>
      <c r="G38" s="8">
        <v>31869183</v>
      </c>
      <c r="H38" s="54" t="s">
        <v>9</v>
      </c>
      <c r="I38" s="44">
        <v>2154414.3089142544</v>
      </c>
      <c r="J38" s="44"/>
      <c r="K38" s="27"/>
    </row>
    <row r="39" spans="1:11" ht="35.1" customHeight="1" x14ac:dyDescent="0.25">
      <c r="A39" s="31">
        <v>24</v>
      </c>
      <c r="B39" s="9">
        <v>240000059</v>
      </c>
      <c r="C39" s="10" t="s">
        <v>89</v>
      </c>
      <c r="D39" s="7" t="s">
        <v>90</v>
      </c>
      <c r="E39" s="59" t="s">
        <v>426</v>
      </c>
      <c r="F39" s="59" t="s">
        <v>429</v>
      </c>
      <c r="G39" s="13">
        <v>15461705</v>
      </c>
      <c r="H39" s="2" t="s">
        <v>9</v>
      </c>
      <c r="I39" s="44">
        <v>12018777.717498109</v>
      </c>
      <c r="J39" s="44"/>
      <c r="K39" s="27">
        <v>2023</v>
      </c>
    </row>
    <row r="40" spans="1:11" ht="35.1" customHeight="1" x14ac:dyDescent="0.25">
      <c r="A40" s="32">
        <v>24</v>
      </c>
      <c r="B40" s="12">
        <v>240000083</v>
      </c>
      <c r="C40" s="12" t="s">
        <v>91</v>
      </c>
      <c r="D40" s="7" t="s">
        <v>92</v>
      </c>
      <c r="E40" s="59" t="s">
        <v>426</v>
      </c>
      <c r="F40" s="59" t="s">
        <v>429</v>
      </c>
      <c r="G40" s="11">
        <v>10651443</v>
      </c>
      <c r="H40" s="2" t="s">
        <v>18</v>
      </c>
      <c r="I40" s="44">
        <v>1555616.9126872544</v>
      </c>
      <c r="J40" s="44"/>
      <c r="K40" s="27" t="s">
        <v>93</v>
      </c>
    </row>
    <row r="41" spans="1:11" ht="35.1" customHeight="1" x14ac:dyDescent="0.25">
      <c r="A41" s="30">
        <v>24</v>
      </c>
      <c r="B41" s="6">
        <v>240000117</v>
      </c>
      <c r="C41" s="6" t="s">
        <v>94</v>
      </c>
      <c r="D41" s="7" t="s">
        <v>95</v>
      </c>
      <c r="E41" s="59" t="s">
        <v>426</v>
      </c>
      <c r="F41" s="59" t="s">
        <v>429</v>
      </c>
      <c r="G41" s="8">
        <v>23800000</v>
      </c>
      <c r="H41" s="2" t="s">
        <v>18</v>
      </c>
      <c r="I41" s="44">
        <v>500000</v>
      </c>
      <c r="J41" s="44"/>
      <c r="K41" s="27" t="s">
        <v>96</v>
      </c>
    </row>
    <row r="42" spans="1:11" ht="35.1" customHeight="1" x14ac:dyDescent="0.25">
      <c r="A42" s="30">
        <v>24</v>
      </c>
      <c r="B42" s="6">
        <v>240000141</v>
      </c>
      <c r="C42" s="6" t="s">
        <v>97</v>
      </c>
      <c r="D42" s="7" t="s">
        <v>98</v>
      </c>
      <c r="E42" s="59" t="s">
        <v>426</v>
      </c>
      <c r="F42" s="59" t="s">
        <v>429</v>
      </c>
      <c r="G42" s="8">
        <v>24180000</v>
      </c>
      <c r="H42" s="2" t="s">
        <v>18</v>
      </c>
      <c r="I42" s="44">
        <v>50000</v>
      </c>
      <c r="J42" s="44"/>
      <c r="K42" s="27">
        <v>2022</v>
      </c>
    </row>
    <row r="43" spans="1:11" ht="35.1" customHeight="1" x14ac:dyDescent="0.25">
      <c r="A43" s="30">
        <v>24</v>
      </c>
      <c r="B43" s="6">
        <v>240000190</v>
      </c>
      <c r="C43" s="6" t="s">
        <v>99</v>
      </c>
      <c r="D43" s="7" t="s">
        <v>100</v>
      </c>
      <c r="E43" s="59" t="s">
        <v>427</v>
      </c>
      <c r="F43" s="59" t="s">
        <v>430</v>
      </c>
      <c r="G43" s="8">
        <v>4150000</v>
      </c>
      <c r="H43" s="2" t="s">
        <v>9</v>
      </c>
      <c r="I43" s="44"/>
      <c r="J43" s="44"/>
      <c r="K43" s="27" t="s">
        <v>93</v>
      </c>
    </row>
    <row r="44" spans="1:11" ht="35.1" customHeight="1" x14ac:dyDescent="0.25">
      <c r="A44" s="31">
        <v>24</v>
      </c>
      <c r="B44" s="9">
        <v>240000281</v>
      </c>
      <c r="C44" s="10" t="s">
        <v>101</v>
      </c>
      <c r="D44" s="7" t="s">
        <v>102</v>
      </c>
      <c r="E44" s="59" t="s">
        <v>428</v>
      </c>
      <c r="F44" s="59" t="s">
        <v>431</v>
      </c>
      <c r="G44" s="13">
        <v>287448</v>
      </c>
      <c r="H44" s="2" t="s">
        <v>9</v>
      </c>
      <c r="I44" s="44"/>
      <c r="J44" s="44"/>
      <c r="K44" s="27">
        <v>2022</v>
      </c>
    </row>
    <row r="45" spans="1:11" ht="35.1" customHeight="1" x14ac:dyDescent="0.25">
      <c r="A45" s="30">
        <v>24</v>
      </c>
      <c r="B45" s="6">
        <v>240000448</v>
      </c>
      <c r="C45" s="6" t="s">
        <v>103</v>
      </c>
      <c r="D45" s="7" t="s">
        <v>104</v>
      </c>
      <c r="E45" s="59" t="s">
        <v>426</v>
      </c>
      <c r="F45" s="59" t="s">
        <v>429</v>
      </c>
      <c r="G45" s="8">
        <v>40000000</v>
      </c>
      <c r="H45" s="2" t="s">
        <v>9</v>
      </c>
      <c r="I45" s="44">
        <v>6801153.3154490739</v>
      </c>
      <c r="J45" s="44"/>
      <c r="K45" s="27" t="s">
        <v>105</v>
      </c>
    </row>
    <row r="46" spans="1:11" s="1" customFormat="1" ht="35.1" customHeight="1" x14ac:dyDescent="0.25">
      <c r="A46" s="30">
        <v>24</v>
      </c>
      <c r="B46" s="6">
        <v>240016055</v>
      </c>
      <c r="C46" s="6" t="s">
        <v>419</v>
      </c>
      <c r="D46" s="7" t="s">
        <v>420</v>
      </c>
      <c r="E46" s="59" t="s">
        <v>426</v>
      </c>
      <c r="F46" s="59" t="s">
        <v>429</v>
      </c>
      <c r="G46" s="8">
        <f>512617+215000+66000+160000</f>
        <v>953617</v>
      </c>
      <c r="H46" s="2" t="s">
        <v>23</v>
      </c>
      <c r="I46" s="44">
        <v>2024608.645925882</v>
      </c>
      <c r="J46" s="44"/>
      <c r="K46" s="27"/>
    </row>
    <row r="47" spans="1:11" ht="35.1" customHeight="1" x14ac:dyDescent="0.25">
      <c r="A47" s="30">
        <v>24</v>
      </c>
      <c r="B47" s="6">
        <v>240000620</v>
      </c>
      <c r="C47" s="6" t="s">
        <v>106</v>
      </c>
      <c r="D47" s="7" t="s">
        <v>107</v>
      </c>
      <c r="E47" s="59" t="s">
        <v>427</v>
      </c>
      <c r="F47" s="59" t="s">
        <v>430</v>
      </c>
      <c r="G47" s="8">
        <v>30000000</v>
      </c>
      <c r="H47" s="2" t="s">
        <v>23</v>
      </c>
      <c r="I47" s="44"/>
      <c r="J47" s="44"/>
      <c r="K47" s="27">
        <v>2023</v>
      </c>
    </row>
    <row r="48" spans="1:11" s="1" customFormat="1" ht="35.1" customHeight="1" x14ac:dyDescent="0.25">
      <c r="A48" s="30">
        <v>24</v>
      </c>
      <c r="B48" s="6">
        <v>240002428</v>
      </c>
      <c r="C48" s="6" t="s">
        <v>421</v>
      </c>
      <c r="D48" s="7" t="s">
        <v>422</v>
      </c>
      <c r="E48" s="59" t="s">
        <v>427</v>
      </c>
      <c r="F48" s="59" t="s">
        <v>430</v>
      </c>
      <c r="G48" s="8">
        <v>4050000</v>
      </c>
      <c r="H48" s="2" t="s">
        <v>23</v>
      </c>
      <c r="I48" s="44"/>
      <c r="J48" s="44"/>
      <c r="K48" s="27"/>
    </row>
    <row r="49" spans="1:11" ht="35.1" customHeight="1" x14ac:dyDescent="0.25">
      <c r="A49" s="30">
        <v>40</v>
      </c>
      <c r="B49" s="6">
        <v>310021068</v>
      </c>
      <c r="C49" s="6" t="s">
        <v>108</v>
      </c>
      <c r="D49" s="7" t="s">
        <v>109</v>
      </c>
      <c r="E49" s="59" t="s">
        <v>427</v>
      </c>
      <c r="F49" s="59" t="s">
        <v>430</v>
      </c>
      <c r="G49" s="8">
        <v>27700000</v>
      </c>
      <c r="H49" s="2" t="s">
        <v>23</v>
      </c>
      <c r="I49" s="44"/>
      <c r="J49" s="44"/>
      <c r="K49" s="27"/>
    </row>
    <row r="50" spans="1:11" ht="35.1" customHeight="1" x14ac:dyDescent="0.25">
      <c r="A50" s="30">
        <v>33</v>
      </c>
      <c r="B50" s="6">
        <v>330000043</v>
      </c>
      <c r="C50" s="6" t="s">
        <v>110</v>
      </c>
      <c r="D50" s="7" t="s">
        <v>111</v>
      </c>
      <c r="E50" s="59" t="s">
        <v>427</v>
      </c>
      <c r="F50" s="59" t="s">
        <v>430</v>
      </c>
      <c r="G50" s="8">
        <v>37805263</v>
      </c>
      <c r="H50" s="2" t="s">
        <v>18</v>
      </c>
      <c r="I50" s="44"/>
      <c r="J50" s="44"/>
      <c r="K50" s="27"/>
    </row>
    <row r="51" spans="1:11" ht="35.1" customHeight="1" x14ac:dyDescent="0.25">
      <c r="A51" s="30">
        <v>33</v>
      </c>
      <c r="B51" s="6">
        <v>330000324</v>
      </c>
      <c r="C51" s="6" t="s">
        <v>112</v>
      </c>
      <c r="D51" s="7" t="s">
        <v>113</v>
      </c>
      <c r="E51" s="59" t="s">
        <v>428</v>
      </c>
      <c r="F51" s="59" t="s">
        <v>431</v>
      </c>
      <c r="G51" s="8">
        <v>5000000</v>
      </c>
      <c r="H51" s="2" t="s">
        <v>18</v>
      </c>
      <c r="I51" s="44">
        <v>100000</v>
      </c>
      <c r="J51" s="44"/>
      <c r="K51" s="27"/>
    </row>
    <row r="52" spans="1:11" ht="35.1" customHeight="1" x14ac:dyDescent="0.25">
      <c r="A52" s="32">
        <v>33</v>
      </c>
      <c r="B52" s="12">
        <v>330000431</v>
      </c>
      <c r="C52" s="12" t="s">
        <v>114</v>
      </c>
      <c r="D52" s="7" t="s">
        <v>115</v>
      </c>
      <c r="E52" s="59" t="s">
        <v>428</v>
      </c>
      <c r="F52" s="59" t="s">
        <v>431</v>
      </c>
      <c r="G52" s="11">
        <v>3400000</v>
      </c>
      <c r="H52" s="2" t="s">
        <v>9</v>
      </c>
      <c r="I52" s="44">
        <v>25000</v>
      </c>
      <c r="J52" s="44"/>
      <c r="K52" s="27"/>
    </row>
    <row r="53" spans="1:11" ht="35.1" customHeight="1" x14ac:dyDescent="0.25">
      <c r="A53" s="32">
        <v>33</v>
      </c>
      <c r="B53" s="12">
        <v>330056540</v>
      </c>
      <c r="C53" s="12" t="s">
        <v>116</v>
      </c>
      <c r="D53" s="7" t="s">
        <v>117</v>
      </c>
      <c r="E53" s="59" t="s">
        <v>428</v>
      </c>
      <c r="F53" s="59" t="s">
        <v>431</v>
      </c>
      <c r="G53" s="11">
        <v>4425842</v>
      </c>
      <c r="H53" s="2" t="s">
        <v>18</v>
      </c>
      <c r="I53" s="44">
        <v>50000</v>
      </c>
      <c r="J53" s="44"/>
      <c r="K53" s="27"/>
    </row>
    <row r="54" spans="1:11" ht="35.1" customHeight="1" x14ac:dyDescent="0.25">
      <c r="A54" s="30">
        <v>33</v>
      </c>
      <c r="B54" s="6">
        <v>330056839</v>
      </c>
      <c r="C54" s="6" t="s">
        <v>118</v>
      </c>
      <c r="D54" s="7" t="s">
        <v>119</v>
      </c>
      <c r="E54" s="59" t="s">
        <v>427</v>
      </c>
      <c r="F54" s="59" t="s">
        <v>430</v>
      </c>
      <c r="G54" s="8">
        <v>8189000</v>
      </c>
      <c r="H54" s="2" t="s">
        <v>18</v>
      </c>
      <c r="I54" s="44"/>
      <c r="J54" s="44"/>
      <c r="K54" s="27"/>
    </row>
    <row r="55" spans="1:11" ht="35.1" customHeight="1" x14ac:dyDescent="0.25">
      <c r="A55" s="30">
        <v>33</v>
      </c>
      <c r="B55" s="6">
        <v>330780354</v>
      </c>
      <c r="C55" s="6" t="s">
        <v>120</v>
      </c>
      <c r="D55" s="7" t="s">
        <v>121</v>
      </c>
      <c r="E55" s="59" t="s">
        <v>427</v>
      </c>
      <c r="F55" s="59" t="s">
        <v>430</v>
      </c>
      <c r="G55" s="8">
        <v>55900000</v>
      </c>
      <c r="H55" s="2" t="s">
        <v>23</v>
      </c>
      <c r="I55" s="44"/>
      <c r="J55" s="44"/>
      <c r="K55" s="27"/>
    </row>
    <row r="56" spans="1:11" ht="35.1" customHeight="1" x14ac:dyDescent="0.25">
      <c r="A56" s="30">
        <v>33</v>
      </c>
      <c r="B56" s="6">
        <v>330780354</v>
      </c>
      <c r="C56" s="6" t="s">
        <v>122</v>
      </c>
      <c r="D56" s="7" t="s">
        <v>123</v>
      </c>
      <c r="E56" s="59" t="s">
        <v>427</v>
      </c>
      <c r="F56" s="59" t="s">
        <v>430</v>
      </c>
      <c r="G56" s="8">
        <v>22900000</v>
      </c>
      <c r="H56" s="2" t="s">
        <v>23</v>
      </c>
      <c r="I56" s="44"/>
      <c r="J56" s="44"/>
      <c r="K56" s="27"/>
    </row>
    <row r="57" spans="1:11" ht="35.1" customHeight="1" x14ac:dyDescent="0.25">
      <c r="A57" s="31">
        <v>33</v>
      </c>
      <c r="B57" s="9">
        <v>330780552</v>
      </c>
      <c r="C57" s="10" t="s">
        <v>124</v>
      </c>
      <c r="D57" s="7" t="s">
        <v>125</v>
      </c>
      <c r="E57" s="59" t="s">
        <v>428</v>
      </c>
      <c r="F57" s="59" t="s">
        <v>431</v>
      </c>
      <c r="G57" s="13">
        <v>75409547</v>
      </c>
      <c r="H57" s="2" t="s">
        <v>9</v>
      </c>
      <c r="I57" s="44">
        <v>2570251.5354884467</v>
      </c>
      <c r="J57" s="44"/>
      <c r="K57" s="27"/>
    </row>
    <row r="58" spans="1:11" ht="35.1" customHeight="1" x14ac:dyDescent="0.25">
      <c r="A58" s="31">
        <v>33</v>
      </c>
      <c r="B58" s="9">
        <v>330780347</v>
      </c>
      <c r="C58" s="10" t="s">
        <v>126</v>
      </c>
      <c r="D58" s="7" t="s">
        <v>127</v>
      </c>
      <c r="E58" s="59" t="s">
        <v>428</v>
      </c>
      <c r="F58" s="59" t="s">
        <v>431</v>
      </c>
      <c r="G58" s="13">
        <v>320000</v>
      </c>
      <c r="H58" s="2" t="s">
        <v>18</v>
      </c>
      <c r="I58" s="44">
        <v>68724.69920977077</v>
      </c>
      <c r="J58" s="44"/>
      <c r="K58" s="27"/>
    </row>
    <row r="59" spans="1:11" ht="35.1" customHeight="1" x14ac:dyDescent="0.25">
      <c r="A59" s="31">
        <v>33</v>
      </c>
      <c r="B59" s="9">
        <v>330780545</v>
      </c>
      <c r="C59" s="10" t="s">
        <v>128</v>
      </c>
      <c r="D59" s="7" t="s">
        <v>129</v>
      </c>
      <c r="E59" s="59" t="s">
        <v>428</v>
      </c>
      <c r="F59" s="59" t="s">
        <v>431</v>
      </c>
      <c r="G59" s="13">
        <v>3591000</v>
      </c>
      <c r="H59" s="2" t="s">
        <v>23</v>
      </c>
      <c r="I59" s="44">
        <v>50000</v>
      </c>
      <c r="J59" s="44"/>
      <c r="K59" s="27"/>
    </row>
    <row r="60" spans="1:11" s="1" customFormat="1" ht="35.1" customHeight="1" x14ac:dyDescent="0.25">
      <c r="A60" s="31">
        <v>33</v>
      </c>
      <c r="B60" s="9">
        <v>330781329</v>
      </c>
      <c r="C60" s="10" t="s">
        <v>257</v>
      </c>
      <c r="D60" s="7" t="s">
        <v>258</v>
      </c>
      <c r="E60" s="59" t="s">
        <v>428</v>
      </c>
      <c r="F60" s="59" t="s">
        <v>431</v>
      </c>
      <c r="G60" s="13">
        <v>19000000</v>
      </c>
      <c r="H60" s="2" t="s">
        <v>9</v>
      </c>
      <c r="I60" s="44">
        <v>4501927.7206242057</v>
      </c>
      <c r="J60" s="44">
        <v>800000</v>
      </c>
      <c r="K60" s="27"/>
    </row>
    <row r="61" spans="1:11" ht="35.1" customHeight="1" x14ac:dyDescent="0.25">
      <c r="A61" s="30">
        <v>33</v>
      </c>
      <c r="B61" s="6">
        <v>330781196</v>
      </c>
      <c r="C61" s="6" t="s">
        <v>130</v>
      </c>
      <c r="D61" s="7" t="s">
        <v>131</v>
      </c>
      <c r="E61" s="59" t="s">
        <v>426</v>
      </c>
      <c r="F61" s="59" t="s">
        <v>429</v>
      </c>
      <c r="G61" s="8">
        <v>800562000</v>
      </c>
      <c r="H61" s="44">
        <v>240000000</v>
      </c>
      <c r="I61" s="44">
        <v>3000000</v>
      </c>
      <c r="J61" s="44">
        <v>1700000</v>
      </c>
      <c r="K61" s="27"/>
    </row>
    <row r="62" spans="1:11" ht="35.1" customHeight="1" x14ac:dyDescent="0.25">
      <c r="A62" s="30">
        <v>33</v>
      </c>
      <c r="B62" s="6">
        <v>750005068</v>
      </c>
      <c r="C62" s="6" t="s">
        <v>132</v>
      </c>
      <c r="D62" s="7" t="s">
        <v>133</v>
      </c>
      <c r="E62" s="59" t="s">
        <v>428</v>
      </c>
      <c r="F62" s="59" t="s">
        <v>431</v>
      </c>
      <c r="G62" s="8">
        <v>3343600</v>
      </c>
      <c r="H62" s="2" t="s">
        <v>23</v>
      </c>
      <c r="I62" s="44">
        <v>10000</v>
      </c>
      <c r="J62" s="44"/>
      <c r="K62" s="27"/>
    </row>
    <row r="63" spans="1:11" ht="35.1" customHeight="1" x14ac:dyDescent="0.25">
      <c r="A63" s="30">
        <v>33</v>
      </c>
      <c r="B63" s="6">
        <v>330781204</v>
      </c>
      <c r="C63" s="6" t="s">
        <v>134</v>
      </c>
      <c r="D63" s="7" t="s">
        <v>135</v>
      </c>
      <c r="E63" s="59" t="s">
        <v>426</v>
      </c>
      <c r="F63" s="59" t="s">
        <v>429</v>
      </c>
      <c r="G63" s="8">
        <v>52557842</v>
      </c>
      <c r="H63" s="2" t="s">
        <v>9</v>
      </c>
      <c r="I63" s="44">
        <v>9139249.3999415264</v>
      </c>
      <c r="J63" s="44"/>
      <c r="K63" s="27"/>
    </row>
    <row r="64" spans="1:11" ht="35.1" customHeight="1" x14ac:dyDescent="0.25">
      <c r="A64" s="30">
        <v>33</v>
      </c>
      <c r="B64" s="6">
        <v>330781220</v>
      </c>
      <c r="C64" s="6" t="s">
        <v>136</v>
      </c>
      <c r="D64" s="7" t="s">
        <v>137</v>
      </c>
      <c r="E64" s="59" t="s">
        <v>426</v>
      </c>
      <c r="F64" s="59" t="s">
        <v>429</v>
      </c>
      <c r="G64" s="8">
        <v>44100000</v>
      </c>
      <c r="H64" s="2" t="s">
        <v>9</v>
      </c>
      <c r="I64" s="44">
        <v>3131815.6483905744</v>
      </c>
      <c r="J64" s="44">
        <v>1700000</v>
      </c>
      <c r="K64" s="27"/>
    </row>
    <row r="65" spans="1:11" ht="35.1" customHeight="1" x14ac:dyDescent="0.25">
      <c r="A65" s="32">
        <v>33</v>
      </c>
      <c r="B65" s="12">
        <v>330781220</v>
      </c>
      <c r="C65" s="14" t="s">
        <v>138</v>
      </c>
      <c r="D65" s="7" t="s">
        <v>139</v>
      </c>
      <c r="E65" s="59" t="s">
        <v>426</v>
      </c>
      <c r="F65" s="59" t="s">
        <v>429</v>
      </c>
      <c r="G65" s="11">
        <v>8668721</v>
      </c>
      <c r="H65" s="44">
        <v>3000000</v>
      </c>
      <c r="I65" s="44">
        <v>2045180.1195406634</v>
      </c>
      <c r="J65" s="44">
        <v>2500000</v>
      </c>
      <c r="K65" s="27"/>
    </row>
    <row r="66" spans="1:11" ht="35.1" customHeight="1" x14ac:dyDescent="0.25">
      <c r="A66" s="30">
        <v>33</v>
      </c>
      <c r="B66" s="6">
        <v>330781253</v>
      </c>
      <c r="C66" s="6" t="s">
        <v>140</v>
      </c>
      <c r="D66" s="7" t="s">
        <v>141</v>
      </c>
      <c r="E66" s="59" t="s">
        <v>426</v>
      </c>
      <c r="F66" s="59" t="s">
        <v>429</v>
      </c>
      <c r="G66" s="8">
        <v>50220000</v>
      </c>
      <c r="H66" s="2" t="s">
        <v>9</v>
      </c>
      <c r="I66" s="44">
        <v>8925537.6179393232</v>
      </c>
      <c r="J66" s="44"/>
      <c r="K66" s="27"/>
    </row>
    <row r="67" spans="1:11" ht="35.1" customHeight="1" x14ac:dyDescent="0.25">
      <c r="A67" s="31">
        <v>33</v>
      </c>
      <c r="B67" s="9">
        <v>330781287</v>
      </c>
      <c r="C67" s="10" t="s">
        <v>142</v>
      </c>
      <c r="D67" s="7" t="s">
        <v>143</v>
      </c>
      <c r="E67" s="59" t="s">
        <v>426</v>
      </c>
      <c r="F67" s="59" t="s">
        <v>429</v>
      </c>
      <c r="G67" s="13">
        <v>62080000</v>
      </c>
      <c r="H67" s="2" t="s">
        <v>9</v>
      </c>
      <c r="I67" s="44">
        <v>998620.49411957676</v>
      </c>
      <c r="J67" s="44"/>
      <c r="K67" s="27"/>
    </row>
    <row r="68" spans="1:11" ht="35.1" customHeight="1" x14ac:dyDescent="0.25">
      <c r="A68" s="32">
        <v>33</v>
      </c>
      <c r="B68" s="12">
        <v>330781295</v>
      </c>
      <c r="C68" s="12" t="s">
        <v>144</v>
      </c>
      <c r="D68" s="7" t="s">
        <v>145</v>
      </c>
      <c r="E68" s="59" t="s">
        <v>426</v>
      </c>
      <c r="F68" s="59" t="s">
        <v>429</v>
      </c>
      <c r="G68" s="11">
        <v>41200120</v>
      </c>
      <c r="H68" s="2" t="s">
        <v>9</v>
      </c>
      <c r="I68" s="44">
        <v>200000</v>
      </c>
      <c r="J68" s="44"/>
      <c r="K68" s="27"/>
    </row>
    <row r="69" spans="1:11" ht="35.1" customHeight="1" x14ac:dyDescent="0.25">
      <c r="A69" s="31">
        <v>33</v>
      </c>
      <c r="B69" s="9">
        <v>330781386</v>
      </c>
      <c r="C69" s="9" t="s">
        <v>146</v>
      </c>
      <c r="D69" s="7" t="s">
        <v>147</v>
      </c>
      <c r="E69" s="59" t="s">
        <v>428</v>
      </c>
      <c r="F69" s="59" t="s">
        <v>431</v>
      </c>
      <c r="G69" s="13">
        <v>8000000</v>
      </c>
      <c r="H69" s="2" t="s">
        <v>18</v>
      </c>
      <c r="I69" s="44">
        <v>53897.308636089554</v>
      </c>
      <c r="J69" s="44"/>
      <c r="K69" s="27"/>
    </row>
    <row r="70" spans="1:11" ht="35.1" customHeight="1" x14ac:dyDescent="0.25">
      <c r="A70" s="32">
        <v>33</v>
      </c>
      <c r="B70" s="12">
        <v>330781808</v>
      </c>
      <c r="C70" s="12" t="s">
        <v>148</v>
      </c>
      <c r="D70" s="7" t="s">
        <v>149</v>
      </c>
      <c r="E70" s="59" t="s">
        <v>426</v>
      </c>
      <c r="F70" s="59" t="s">
        <v>429</v>
      </c>
      <c r="G70" s="11">
        <v>1090000</v>
      </c>
      <c r="H70" s="2" t="s">
        <v>23</v>
      </c>
      <c r="I70" s="44">
        <v>102749.06235604722</v>
      </c>
      <c r="J70" s="44"/>
      <c r="K70" s="27"/>
    </row>
    <row r="71" spans="1:11" ht="35.1" customHeight="1" x14ac:dyDescent="0.25">
      <c r="A71" s="30">
        <v>33</v>
      </c>
      <c r="B71" s="6">
        <v>330796392</v>
      </c>
      <c r="C71" s="6" t="s">
        <v>150</v>
      </c>
      <c r="D71" s="7" t="s">
        <v>151</v>
      </c>
      <c r="E71" s="59" t="s">
        <v>428</v>
      </c>
      <c r="F71" s="59" t="s">
        <v>431</v>
      </c>
      <c r="G71" s="8">
        <v>25900000</v>
      </c>
      <c r="H71" s="2" t="s">
        <v>23</v>
      </c>
      <c r="I71" s="44">
        <v>200000</v>
      </c>
      <c r="J71" s="44"/>
      <c r="K71" s="27"/>
    </row>
    <row r="72" spans="1:11" ht="35.1" customHeight="1" x14ac:dyDescent="0.25">
      <c r="A72" s="30">
        <v>33</v>
      </c>
      <c r="B72" s="6">
        <v>330796392</v>
      </c>
      <c r="C72" s="6" t="s">
        <v>152</v>
      </c>
      <c r="D72" s="7" t="s">
        <v>151</v>
      </c>
      <c r="E72" s="59" t="s">
        <v>428</v>
      </c>
      <c r="F72" s="59" t="s">
        <v>431</v>
      </c>
      <c r="G72" s="8">
        <v>12140000</v>
      </c>
      <c r="H72" s="2" t="s">
        <v>9</v>
      </c>
      <c r="I72" s="44"/>
      <c r="J72" s="44"/>
      <c r="K72" s="27"/>
    </row>
    <row r="73" spans="1:11" ht="35.1" customHeight="1" x14ac:dyDescent="0.25">
      <c r="A73" s="30">
        <v>33</v>
      </c>
      <c r="B73" s="6">
        <v>930019484</v>
      </c>
      <c r="C73" s="6" t="s">
        <v>153</v>
      </c>
      <c r="D73" s="7" t="s">
        <v>154</v>
      </c>
      <c r="E73" s="59" t="s">
        <v>428</v>
      </c>
      <c r="F73" s="59" t="s">
        <v>431</v>
      </c>
      <c r="G73" s="8">
        <v>21245500</v>
      </c>
      <c r="H73" s="2" t="s">
        <v>18</v>
      </c>
      <c r="I73" s="44">
        <v>823921.10538130964</v>
      </c>
      <c r="J73" s="44"/>
      <c r="K73" s="27"/>
    </row>
    <row r="74" spans="1:11" s="151" customFormat="1" ht="35.1" customHeight="1" x14ac:dyDescent="0.25">
      <c r="A74" s="30">
        <v>33</v>
      </c>
      <c r="B74" s="6">
        <v>330780511</v>
      </c>
      <c r="C74" s="6" t="s">
        <v>677</v>
      </c>
      <c r="D74" s="7" t="s">
        <v>676</v>
      </c>
      <c r="E74" s="59" t="s">
        <v>427</v>
      </c>
      <c r="F74" s="59" t="s">
        <v>430</v>
      </c>
      <c r="G74" s="8">
        <v>4200000</v>
      </c>
      <c r="H74" s="2"/>
      <c r="I74" s="44"/>
      <c r="J74" s="44"/>
      <c r="K74" s="27"/>
    </row>
    <row r="75" spans="1:11" ht="35.1" customHeight="1" x14ac:dyDescent="0.25">
      <c r="A75" s="30">
        <v>40</v>
      </c>
      <c r="B75" s="6">
        <v>400011177</v>
      </c>
      <c r="C75" s="6" t="s">
        <v>155</v>
      </c>
      <c r="D75" s="7" t="s">
        <v>156</v>
      </c>
      <c r="E75" s="59" t="s">
        <v>426</v>
      </c>
      <c r="F75" s="59" t="s">
        <v>429</v>
      </c>
      <c r="G75" s="8">
        <v>36387690</v>
      </c>
      <c r="H75" s="2" t="s">
        <v>9</v>
      </c>
      <c r="I75" s="44">
        <v>13004861.974683806</v>
      </c>
      <c r="J75" s="44"/>
      <c r="K75" s="27"/>
    </row>
    <row r="76" spans="1:11" ht="63.75" x14ac:dyDescent="0.25">
      <c r="A76" s="31">
        <v>40</v>
      </c>
      <c r="B76" s="9">
        <v>400780193</v>
      </c>
      <c r="C76" s="10" t="s">
        <v>157</v>
      </c>
      <c r="D76" s="7" t="s">
        <v>423</v>
      </c>
      <c r="E76" s="59" t="s">
        <v>426</v>
      </c>
      <c r="F76" s="59" t="s">
        <v>429</v>
      </c>
      <c r="G76" s="13">
        <v>27000000</v>
      </c>
      <c r="H76" s="2" t="s">
        <v>9</v>
      </c>
      <c r="I76" s="44">
        <v>500000</v>
      </c>
      <c r="J76" s="44">
        <v>1000000</v>
      </c>
      <c r="K76" s="27"/>
    </row>
    <row r="77" spans="1:11" ht="35.1" customHeight="1" x14ac:dyDescent="0.25">
      <c r="A77" s="30">
        <v>40</v>
      </c>
      <c r="B77" s="6">
        <v>400780342</v>
      </c>
      <c r="C77" s="6" t="s">
        <v>158</v>
      </c>
      <c r="D77" s="7" t="s">
        <v>159</v>
      </c>
      <c r="E77" s="59" t="s">
        <v>427</v>
      </c>
      <c r="F77" s="59" t="s">
        <v>430</v>
      </c>
      <c r="G77" s="8">
        <v>1204000</v>
      </c>
      <c r="H77" s="2" t="s">
        <v>23</v>
      </c>
      <c r="I77" s="44"/>
      <c r="J77" s="44"/>
      <c r="K77" s="27"/>
    </row>
    <row r="78" spans="1:11" ht="35.1" customHeight="1" x14ac:dyDescent="0.25">
      <c r="A78" s="30">
        <v>40</v>
      </c>
      <c r="B78" s="6">
        <v>400780458</v>
      </c>
      <c r="C78" s="6" t="s">
        <v>160</v>
      </c>
      <c r="D78" s="7" t="s">
        <v>161</v>
      </c>
      <c r="E78" s="59" t="s">
        <v>428</v>
      </c>
      <c r="F78" s="59" t="s">
        <v>431</v>
      </c>
      <c r="G78" s="8">
        <v>2027000</v>
      </c>
      <c r="H78" s="2" t="s">
        <v>18</v>
      </c>
      <c r="I78" s="44">
        <v>478423.99734826008</v>
      </c>
      <c r="J78" s="44"/>
      <c r="K78" s="27"/>
    </row>
    <row r="79" spans="1:11" ht="35.1" customHeight="1" x14ac:dyDescent="0.25">
      <c r="A79" s="30">
        <v>40</v>
      </c>
      <c r="B79" s="6">
        <v>750720575</v>
      </c>
      <c r="C79" s="6" t="s">
        <v>162</v>
      </c>
      <c r="D79" s="7" t="s">
        <v>163</v>
      </c>
      <c r="E79" s="59" t="s">
        <v>428</v>
      </c>
      <c r="F79" s="59" t="s">
        <v>431</v>
      </c>
      <c r="G79" s="8">
        <v>450000</v>
      </c>
      <c r="H79" s="2" t="s">
        <v>18</v>
      </c>
      <c r="I79" s="44">
        <v>25000</v>
      </c>
      <c r="J79" s="44"/>
      <c r="K79" s="27"/>
    </row>
    <row r="80" spans="1:11" ht="35.1" customHeight="1" x14ac:dyDescent="0.25">
      <c r="A80" s="30">
        <v>40</v>
      </c>
      <c r="B80" s="6">
        <v>4000152095</v>
      </c>
      <c r="C80" s="6" t="s">
        <v>164</v>
      </c>
      <c r="D80" s="7" t="s">
        <v>165</v>
      </c>
      <c r="E80" s="59" t="s">
        <v>428</v>
      </c>
      <c r="F80" s="59" t="s">
        <v>431</v>
      </c>
      <c r="G80" s="8">
        <v>3530000</v>
      </c>
      <c r="H80" s="2" t="s">
        <v>18</v>
      </c>
      <c r="I80" s="44"/>
      <c r="J80" s="44"/>
      <c r="K80" s="27"/>
    </row>
    <row r="81" spans="1:11" ht="35.1" customHeight="1" x14ac:dyDescent="0.25">
      <c r="A81" s="30">
        <v>40</v>
      </c>
      <c r="B81" s="6" t="s">
        <v>166</v>
      </c>
      <c r="C81" s="6" t="s">
        <v>167</v>
      </c>
      <c r="D81" s="7" t="s">
        <v>168</v>
      </c>
      <c r="E81" s="59" t="s">
        <v>427</v>
      </c>
      <c r="F81" s="59" t="s">
        <v>430</v>
      </c>
      <c r="G81" s="8">
        <v>2900000</v>
      </c>
      <c r="H81" s="2" t="s">
        <v>23</v>
      </c>
      <c r="I81" s="44"/>
      <c r="J81" s="44"/>
      <c r="K81" s="27"/>
    </row>
    <row r="82" spans="1:11" ht="35.1" customHeight="1" x14ac:dyDescent="0.25">
      <c r="A82" s="33">
        <v>40</v>
      </c>
      <c r="B82" s="24">
        <v>640010328</v>
      </c>
      <c r="C82" s="24" t="s">
        <v>169</v>
      </c>
      <c r="D82" s="26" t="s">
        <v>170</v>
      </c>
      <c r="E82" s="59" t="s">
        <v>428</v>
      </c>
      <c r="F82" s="59" t="s">
        <v>431</v>
      </c>
      <c r="G82" s="25">
        <v>8200000</v>
      </c>
      <c r="H82" s="2" t="s">
        <v>18</v>
      </c>
      <c r="I82" s="44">
        <v>469280.18628104025</v>
      </c>
      <c r="J82" s="44"/>
      <c r="K82" s="27"/>
    </row>
    <row r="83" spans="1:11" ht="35.1" customHeight="1" x14ac:dyDescent="0.25">
      <c r="A83" s="31">
        <v>47</v>
      </c>
      <c r="B83" s="9">
        <v>470000381</v>
      </c>
      <c r="C83" s="10" t="s">
        <v>171</v>
      </c>
      <c r="D83" s="7" t="s">
        <v>172</v>
      </c>
      <c r="E83" s="59" t="s">
        <v>426</v>
      </c>
      <c r="F83" s="59" t="s">
        <v>429</v>
      </c>
      <c r="G83" s="13">
        <v>57780000</v>
      </c>
      <c r="H83" s="2" t="s">
        <v>9</v>
      </c>
      <c r="I83" s="44">
        <v>200000</v>
      </c>
      <c r="J83" s="44"/>
      <c r="K83" s="27"/>
    </row>
    <row r="84" spans="1:11" ht="35.1" customHeight="1" x14ac:dyDescent="0.25">
      <c r="A84" s="32">
        <v>47</v>
      </c>
      <c r="B84" s="12">
        <v>470001660</v>
      </c>
      <c r="C84" s="12" t="s">
        <v>173</v>
      </c>
      <c r="D84" s="7" t="s">
        <v>174</v>
      </c>
      <c r="E84" s="59" t="s">
        <v>426</v>
      </c>
      <c r="F84" s="59" t="s">
        <v>429</v>
      </c>
      <c r="G84" s="15">
        <v>9062000</v>
      </c>
      <c r="H84" s="44">
        <v>4500000</v>
      </c>
      <c r="I84" s="44">
        <v>1530088.1461622787</v>
      </c>
      <c r="J84" s="44">
        <v>1000000</v>
      </c>
      <c r="K84" s="27"/>
    </row>
    <row r="85" spans="1:11" ht="35.1" customHeight="1" x14ac:dyDescent="0.25">
      <c r="A85" s="30">
        <v>47</v>
      </c>
      <c r="B85" s="6">
        <v>470014069</v>
      </c>
      <c r="C85" s="6" t="s">
        <v>175</v>
      </c>
      <c r="D85" s="7" t="s">
        <v>176</v>
      </c>
      <c r="E85" s="59" t="s">
        <v>427</v>
      </c>
      <c r="F85" s="59" t="s">
        <v>430</v>
      </c>
      <c r="G85" s="8">
        <v>1368000</v>
      </c>
      <c r="H85" s="2" t="s">
        <v>18</v>
      </c>
      <c r="I85" s="44"/>
      <c r="J85" s="44"/>
      <c r="K85" s="27"/>
    </row>
    <row r="86" spans="1:11" ht="35.1" customHeight="1" x14ac:dyDescent="0.25">
      <c r="A86" s="30">
        <v>47</v>
      </c>
      <c r="B86" s="6">
        <v>470016171</v>
      </c>
      <c r="C86" s="6" t="s">
        <v>177</v>
      </c>
      <c r="D86" s="7" t="s">
        <v>178</v>
      </c>
      <c r="E86" s="59" t="s">
        <v>426</v>
      </c>
      <c r="F86" s="59" t="s">
        <v>429</v>
      </c>
      <c r="G86" s="8">
        <v>65256880</v>
      </c>
      <c r="H86" s="44">
        <v>14000000</v>
      </c>
      <c r="I86" s="44">
        <v>9893669.3444640655</v>
      </c>
      <c r="J86" s="44">
        <v>4000000</v>
      </c>
      <c r="K86" s="27"/>
    </row>
    <row r="87" spans="1:11" ht="35.1" customHeight="1" x14ac:dyDescent="0.25">
      <c r="A87" s="30">
        <v>47</v>
      </c>
      <c r="B87" s="6">
        <v>750826604</v>
      </c>
      <c r="C87" s="6" t="s">
        <v>179</v>
      </c>
      <c r="D87" s="7" t="s">
        <v>180</v>
      </c>
      <c r="E87" s="59" t="s">
        <v>428</v>
      </c>
      <c r="F87" s="59" t="s">
        <v>431</v>
      </c>
      <c r="G87" s="8">
        <v>15000000</v>
      </c>
      <c r="H87" s="2" t="s">
        <v>18</v>
      </c>
      <c r="I87" s="44">
        <v>80573.799364876249</v>
      </c>
      <c r="J87" s="44"/>
      <c r="K87" s="27"/>
    </row>
    <row r="88" spans="1:11" ht="35.1" customHeight="1" x14ac:dyDescent="0.25">
      <c r="A88" s="30">
        <v>47</v>
      </c>
      <c r="B88" s="6">
        <v>930019484</v>
      </c>
      <c r="C88" s="6" t="s">
        <v>181</v>
      </c>
      <c r="D88" s="7" t="s">
        <v>182</v>
      </c>
      <c r="E88" s="59" t="s">
        <v>428</v>
      </c>
      <c r="F88" s="59" t="s">
        <v>431</v>
      </c>
      <c r="G88" s="8">
        <v>2595856</v>
      </c>
      <c r="H88" s="2" t="s">
        <v>23</v>
      </c>
      <c r="I88" s="44">
        <v>345276.51266736945</v>
      </c>
      <c r="J88" s="44"/>
      <c r="K88" s="27"/>
    </row>
    <row r="89" spans="1:11" ht="35.1" customHeight="1" x14ac:dyDescent="0.25">
      <c r="A89" s="30">
        <v>64</v>
      </c>
      <c r="B89" s="6">
        <v>640000089</v>
      </c>
      <c r="C89" s="6" t="s">
        <v>183</v>
      </c>
      <c r="D89" s="7" t="s">
        <v>184</v>
      </c>
      <c r="E89" s="59" t="s">
        <v>428</v>
      </c>
      <c r="F89" s="59" t="s">
        <v>431</v>
      </c>
      <c r="G89" s="8">
        <v>300000</v>
      </c>
      <c r="H89" s="2" t="s">
        <v>23</v>
      </c>
      <c r="I89" s="44">
        <v>1212593.4253781803</v>
      </c>
      <c r="J89" s="44"/>
      <c r="K89" s="27">
        <v>2023</v>
      </c>
    </row>
    <row r="90" spans="1:11" ht="35.1" customHeight="1" x14ac:dyDescent="0.25">
      <c r="A90" s="32">
        <v>64</v>
      </c>
      <c r="B90" s="12">
        <v>640000238</v>
      </c>
      <c r="C90" s="12" t="s">
        <v>185</v>
      </c>
      <c r="D90" s="7" t="s">
        <v>186</v>
      </c>
      <c r="E90" s="59" t="s">
        <v>428</v>
      </c>
      <c r="F90" s="59" t="s">
        <v>431</v>
      </c>
      <c r="G90" s="11">
        <v>700000</v>
      </c>
      <c r="H90" s="2" t="s">
        <v>23</v>
      </c>
      <c r="I90" s="44">
        <v>50000</v>
      </c>
      <c r="J90" s="44"/>
      <c r="K90" s="27">
        <v>2024</v>
      </c>
    </row>
    <row r="91" spans="1:11" ht="35.1" customHeight="1" x14ac:dyDescent="0.25">
      <c r="A91" s="30">
        <v>64</v>
      </c>
      <c r="B91" s="6">
        <v>640001681</v>
      </c>
      <c r="C91" s="6" t="s">
        <v>187</v>
      </c>
      <c r="D91" s="7" t="s">
        <v>188</v>
      </c>
      <c r="E91" s="59" t="s">
        <v>428</v>
      </c>
      <c r="F91" s="59" t="s">
        <v>431</v>
      </c>
      <c r="G91" s="8">
        <v>8200000</v>
      </c>
      <c r="H91" s="2" t="s">
        <v>9</v>
      </c>
      <c r="I91" s="44">
        <v>25000</v>
      </c>
      <c r="J91" s="44"/>
      <c r="K91" s="27">
        <v>2022</v>
      </c>
    </row>
    <row r="92" spans="1:11" ht="35.1" customHeight="1" x14ac:dyDescent="0.25">
      <c r="A92" s="30">
        <v>64</v>
      </c>
      <c r="B92" s="6">
        <v>640007019</v>
      </c>
      <c r="C92" s="6" t="s">
        <v>189</v>
      </c>
      <c r="D92" s="7" t="s">
        <v>190</v>
      </c>
      <c r="E92" s="59" t="s">
        <v>427</v>
      </c>
      <c r="F92" s="59" t="s">
        <v>430</v>
      </c>
      <c r="G92" s="8">
        <v>5628000</v>
      </c>
      <c r="H92" s="2" t="s">
        <v>23</v>
      </c>
      <c r="I92" s="44"/>
      <c r="J92" s="44"/>
      <c r="K92" s="27">
        <v>2023</v>
      </c>
    </row>
    <row r="93" spans="1:11" ht="35.1" customHeight="1" x14ac:dyDescent="0.25">
      <c r="A93" s="31">
        <v>64</v>
      </c>
      <c r="B93" s="9">
        <v>640017638</v>
      </c>
      <c r="C93" s="9" t="s">
        <v>191</v>
      </c>
      <c r="D93" s="7" t="s">
        <v>192</v>
      </c>
      <c r="E93" s="59" t="s">
        <v>426</v>
      </c>
      <c r="F93" s="59" t="s">
        <v>429</v>
      </c>
      <c r="G93" s="13">
        <v>1500000</v>
      </c>
      <c r="H93" s="2" t="s">
        <v>18</v>
      </c>
      <c r="I93" s="44">
        <v>291846.67856690852</v>
      </c>
      <c r="J93" s="44"/>
      <c r="K93" s="27">
        <v>2022</v>
      </c>
    </row>
    <row r="94" spans="1:11" ht="35.1" customHeight="1" x14ac:dyDescent="0.25">
      <c r="A94" s="31">
        <v>64</v>
      </c>
      <c r="B94" s="9">
        <v>640780417</v>
      </c>
      <c r="C94" s="10" t="s">
        <v>193</v>
      </c>
      <c r="D94" s="7" t="s">
        <v>194</v>
      </c>
      <c r="E94" s="59" t="s">
        <v>426</v>
      </c>
      <c r="F94" s="59" t="s">
        <v>429</v>
      </c>
      <c r="G94" s="13">
        <v>10198200</v>
      </c>
      <c r="H94" s="2" t="s">
        <v>18</v>
      </c>
      <c r="I94" s="44">
        <v>28857728.304584172</v>
      </c>
      <c r="J94" s="44"/>
      <c r="K94" s="27" t="s">
        <v>195</v>
      </c>
    </row>
    <row r="95" spans="1:11" ht="35.1" customHeight="1" x14ac:dyDescent="0.25">
      <c r="A95" s="30">
        <v>64</v>
      </c>
      <c r="B95" s="6">
        <v>640780490</v>
      </c>
      <c r="C95" s="6" t="s">
        <v>196</v>
      </c>
      <c r="D95" s="7" t="s">
        <v>197</v>
      </c>
      <c r="E95" s="59" t="s">
        <v>427</v>
      </c>
      <c r="F95" s="59" t="s">
        <v>430</v>
      </c>
      <c r="G95" s="8">
        <v>2800000</v>
      </c>
      <c r="H95" s="2" t="s">
        <v>9</v>
      </c>
      <c r="I95" s="44"/>
      <c r="J95" s="44"/>
      <c r="K95" s="27">
        <v>2022</v>
      </c>
    </row>
    <row r="96" spans="1:11" ht="35.1" customHeight="1" x14ac:dyDescent="0.25">
      <c r="A96" s="31">
        <v>64</v>
      </c>
      <c r="B96" s="9">
        <v>640780813</v>
      </c>
      <c r="C96" s="10" t="s">
        <v>198</v>
      </c>
      <c r="D96" s="7" t="s">
        <v>199</v>
      </c>
      <c r="E96" s="59" t="s">
        <v>426</v>
      </c>
      <c r="F96" s="59" t="s">
        <v>429</v>
      </c>
      <c r="G96" s="13">
        <v>4367000</v>
      </c>
      <c r="H96" s="2" t="s">
        <v>18</v>
      </c>
      <c r="I96" s="44">
        <v>4151985.7067250949</v>
      </c>
      <c r="J96" s="44"/>
      <c r="K96" s="27" t="s">
        <v>200</v>
      </c>
    </row>
    <row r="97" spans="1:11" ht="35.1" customHeight="1" x14ac:dyDescent="0.25">
      <c r="A97" s="30">
        <v>64</v>
      </c>
      <c r="B97" s="6">
        <v>640780821</v>
      </c>
      <c r="C97" s="6" t="s">
        <v>201</v>
      </c>
      <c r="D97" s="7" t="s">
        <v>202</v>
      </c>
      <c r="E97" s="59" t="s">
        <v>426</v>
      </c>
      <c r="F97" s="59" t="s">
        <v>429</v>
      </c>
      <c r="G97" s="8">
        <v>25120162</v>
      </c>
      <c r="H97" s="2" t="s">
        <v>9</v>
      </c>
      <c r="I97" s="44">
        <v>10426240.903314263</v>
      </c>
      <c r="J97" s="44">
        <v>1800000</v>
      </c>
      <c r="K97" s="27">
        <v>2022</v>
      </c>
    </row>
    <row r="98" spans="1:11" ht="35.1" customHeight="1" x14ac:dyDescent="0.25">
      <c r="A98" s="31">
        <v>64</v>
      </c>
      <c r="B98" s="9">
        <v>640780839</v>
      </c>
      <c r="C98" s="10" t="s">
        <v>203</v>
      </c>
      <c r="D98" s="7" t="s">
        <v>204</v>
      </c>
      <c r="E98" s="59" t="s">
        <v>426</v>
      </c>
      <c r="F98" s="59" t="s">
        <v>429</v>
      </c>
      <c r="G98" s="13">
        <v>6781225</v>
      </c>
      <c r="H98" s="2" t="s">
        <v>23</v>
      </c>
      <c r="I98" s="44">
        <v>4188644.8067260822</v>
      </c>
      <c r="J98" s="44"/>
      <c r="K98" s="27">
        <v>2022</v>
      </c>
    </row>
    <row r="99" spans="1:11" ht="35.1" customHeight="1" x14ac:dyDescent="0.25">
      <c r="A99" s="32">
        <v>64</v>
      </c>
      <c r="B99" s="12">
        <v>640780862</v>
      </c>
      <c r="C99" s="12" t="s">
        <v>205</v>
      </c>
      <c r="D99" s="7" t="s">
        <v>206</v>
      </c>
      <c r="E99" s="59" t="s">
        <v>426</v>
      </c>
      <c r="F99" s="59" t="s">
        <v>429</v>
      </c>
      <c r="G99" s="11">
        <v>5540000</v>
      </c>
      <c r="H99" s="2" t="s">
        <v>9</v>
      </c>
      <c r="I99" s="44">
        <v>200000</v>
      </c>
      <c r="J99" s="44"/>
      <c r="K99" s="27" t="s">
        <v>207</v>
      </c>
    </row>
    <row r="100" spans="1:11" ht="35.1" customHeight="1" x14ac:dyDescent="0.25">
      <c r="A100" s="30">
        <v>64</v>
      </c>
      <c r="B100" s="6">
        <v>640781290</v>
      </c>
      <c r="C100" s="6" t="s">
        <v>208</v>
      </c>
      <c r="D100" s="7" t="s">
        <v>209</v>
      </c>
      <c r="E100" s="59" t="s">
        <v>426</v>
      </c>
      <c r="F100" s="59" t="s">
        <v>429</v>
      </c>
      <c r="G100" s="8">
        <v>153821291</v>
      </c>
      <c r="H100" s="44">
        <v>40000000</v>
      </c>
      <c r="I100" s="44">
        <v>1816306.4975726651</v>
      </c>
      <c r="J100" s="44"/>
      <c r="K100" s="27"/>
    </row>
    <row r="101" spans="1:11" ht="35.1" customHeight="1" x14ac:dyDescent="0.25">
      <c r="A101" s="32">
        <v>64</v>
      </c>
      <c r="B101" s="12">
        <v>640791976</v>
      </c>
      <c r="C101" s="14" t="s">
        <v>210</v>
      </c>
      <c r="D101" s="7" t="s">
        <v>211</v>
      </c>
      <c r="E101" s="59" t="s">
        <v>426</v>
      </c>
      <c r="F101" s="59" t="s">
        <v>429</v>
      </c>
      <c r="G101" s="11">
        <v>11595000</v>
      </c>
      <c r="H101" s="2" t="s">
        <v>9</v>
      </c>
      <c r="I101" s="44">
        <v>1530183.8709411535</v>
      </c>
      <c r="J101" s="44"/>
      <c r="K101" s="27">
        <v>2022</v>
      </c>
    </row>
    <row r="102" spans="1:11" ht="35.1" customHeight="1" x14ac:dyDescent="0.25">
      <c r="A102" s="34">
        <v>79</v>
      </c>
      <c r="B102" s="6">
        <v>790000012</v>
      </c>
      <c r="C102" s="6" t="s">
        <v>212</v>
      </c>
      <c r="D102" s="7" t="s">
        <v>213</v>
      </c>
      <c r="E102" s="59" t="s">
        <v>426</v>
      </c>
      <c r="F102" s="59" t="s">
        <v>429</v>
      </c>
      <c r="G102" s="8">
        <v>49000000</v>
      </c>
      <c r="H102" s="2" t="s">
        <v>9</v>
      </c>
      <c r="I102" s="44">
        <v>11810955.479932349</v>
      </c>
      <c r="J102" s="44"/>
      <c r="K102" s="27" t="s">
        <v>214</v>
      </c>
    </row>
    <row r="103" spans="1:11" ht="35.1" customHeight="1" x14ac:dyDescent="0.25">
      <c r="A103" s="34">
        <v>79</v>
      </c>
      <c r="B103" s="6">
        <v>790000178</v>
      </c>
      <c r="C103" s="6" t="s">
        <v>215</v>
      </c>
      <c r="D103" s="7" t="s">
        <v>216</v>
      </c>
      <c r="E103" s="59" t="s">
        <v>427</v>
      </c>
      <c r="F103" s="59" t="s">
        <v>430</v>
      </c>
      <c r="G103" s="8">
        <v>55000000</v>
      </c>
      <c r="H103" s="2" t="s">
        <v>23</v>
      </c>
      <c r="I103" s="44"/>
      <c r="J103" s="44"/>
      <c r="K103" s="27" t="s">
        <v>214</v>
      </c>
    </row>
    <row r="104" spans="1:11" ht="35.1" customHeight="1" x14ac:dyDescent="0.25">
      <c r="A104" s="35">
        <v>79</v>
      </c>
      <c r="B104" s="9">
        <v>790002497</v>
      </c>
      <c r="C104" s="10" t="s">
        <v>217</v>
      </c>
      <c r="D104" s="7" t="s">
        <v>218</v>
      </c>
      <c r="E104" s="59" t="s">
        <v>428</v>
      </c>
      <c r="F104" s="59" t="s">
        <v>431</v>
      </c>
      <c r="G104" s="13">
        <v>3398000</v>
      </c>
      <c r="H104" s="2" t="s">
        <v>18</v>
      </c>
      <c r="I104" s="44">
        <v>50000</v>
      </c>
      <c r="J104" s="44"/>
      <c r="K104" s="27" t="s">
        <v>214</v>
      </c>
    </row>
    <row r="105" spans="1:11" ht="35.1" customHeight="1" x14ac:dyDescent="0.25">
      <c r="A105" s="35">
        <v>79</v>
      </c>
      <c r="B105" s="9">
        <v>790002497</v>
      </c>
      <c r="C105" s="10" t="s">
        <v>219</v>
      </c>
      <c r="D105" s="7" t="s">
        <v>220</v>
      </c>
      <c r="E105" s="59" t="s">
        <v>428</v>
      </c>
      <c r="F105" s="59" t="s">
        <v>431</v>
      </c>
      <c r="G105" s="28">
        <v>308000</v>
      </c>
      <c r="H105" s="2" t="s">
        <v>18</v>
      </c>
      <c r="I105" s="44">
        <v>233215.97846799114</v>
      </c>
      <c r="J105" s="44"/>
      <c r="K105" s="27" t="s">
        <v>214</v>
      </c>
    </row>
    <row r="106" spans="1:11" ht="35.1" customHeight="1" x14ac:dyDescent="0.25">
      <c r="A106" s="36">
        <v>79</v>
      </c>
      <c r="B106" s="12">
        <v>790006654</v>
      </c>
      <c r="C106" s="12" t="s">
        <v>221</v>
      </c>
      <c r="D106" s="7" t="s">
        <v>222</v>
      </c>
      <c r="E106" s="59" t="s">
        <v>426</v>
      </c>
      <c r="F106" s="59" t="s">
        <v>429</v>
      </c>
      <c r="G106" s="28">
        <v>29911000</v>
      </c>
      <c r="H106" s="2" t="s">
        <v>9</v>
      </c>
      <c r="I106" s="44">
        <v>16137430.93217402</v>
      </c>
      <c r="J106" s="44"/>
      <c r="K106" s="27" t="s">
        <v>214</v>
      </c>
    </row>
    <row r="107" spans="1:11" ht="35.1" customHeight="1" x14ac:dyDescent="0.25">
      <c r="A107" s="34">
        <v>79</v>
      </c>
      <c r="B107" s="6">
        <v>790009948</v>
      </c>
      <c r="C107" s="6" t="s">
        <v>223</v>
      </c>
      <c r="D107" s="7" t="s">
        <v>224</v>
      </c>
      <c r="E107" s="59" t="s">
        <v>427</v>
      </c>
      <c r="F107" s="59" t="s">
        <v>430</v>
      </c>
      <c r="G107" s="8">
        <v>2406000</v>
      </c>
      <c r="H107" s="2" t="s">
        <v>18</v>
      </c>
      <c r="I107" s="44"/>
      <c r="J107" s="44"/>
      <c r="K107" s="27" t="s">
        <v>214</v>
      </c>
    </row>
    <row r="108" spans="1:11" ht="35.1" customHeight="1" x14ac:dyDescent="0.25">
      <c r="A108" s="30">
        <v>86</v>
      </c>
      <c r="B108" s="6">
        <v>860000348</v>
      </c>
      <c r="C108" s="6" t="s">
        <v>225</v>
      </c>
      <c r="D108" s="7" t="s">
        <v>226</v>
      </c>
      <c r="E108" s="59" t="s">
        <v>428</v>
      </c>
      <c r="F108" s="59" t="s">
        <v>431</v>
      </c>
      <c r="G108" s="8">
        <v>5800000</v>
      </c>
      <c r="H108" s="2" t="s">
        <v>9</v>
      </c>
      <c r="I108" s="44">
        <v>50000</v>
      </c>
      <c r="J108" s="44"/>
      <c r="K108" s="27">
        <v>9</v>
      </c>
    </row>
    <row r="109" spans="1:11" ht="35.1" customHeight="1" x14ac:dyDescent="0.25">
      <c r="A109" s="30">
        <v>86</v>
      </c>
      <c r="B109" s="6">
        <v>860012913</v>
      </c>
      <c r="C109" s="6" t="s">
        <v>227</v>
      </c>
      <c r="D109" s="7" t="s">
        <v>228</v>
      </c>
      <c r="E109" s="59" t="s">
        <v>428</v>
      </c>
      <c r="F109" s="59" t="s">
        <v>431</v>
      </c>
      <c r="G109" s="8">
        <v>120000</v>
      </c>
      <c r="H109" s="2" t="s">
        <v>18</v>
      </c>
      <c r="I109" s="44"/>
      <c r="J109" s="44"/>
      <c r="K109" s="27">
        <v>4</v>
      </c>
    </row>
    <row r="110" spans="1:11" ht="35.1" customHeight="1" x14ac:dyDescent="0.25">
      <c r="A110" s="30">
        <v>86</v>
      </c>
      <c r="B110" s="6">
        <v>860014208</v>
      </c>
      <c r="C110" s="6" t="s">
        <v>229</v>
      </c>
      <c r="D110" s="7" t="s">
        <v>230</v>
      </c>
      <c r="E110" s="59" t="s">
        <v>426</v>
      </c>
      <c r="F110" s="59" t="s">
        <v>429</v>
      </c>
      <c r="G110" s="8">
        <v>177313401</v>
      </c>
      <c r="H110" s="2" t="s">
        <v>9</v>
      </c>
      <c r="I110" s="44">
        <f>1500000+14774486</f>
        <v>16274486</v>
      </c>
      <c r="J110" s="44"/>
      <c r="K110" s="27">
        <v>11</v>
      </c>
    </row>
    <row r="111" spans="1:11" ht="35.1" customHeight="1" x14ac:dyDescent="0.25">
      <c r="A111" s="32">
        <v>86</v>
      </c>
      <c r="B111" s="12">
        <v>860780048</v>
      </c>
      <c r="C111" s="12" t="s">
        <v>231</v>
      </c>
      <c r="D111" s="7" t="s">
        <v>232</v>
      </c>
      <c r="E111" s="59" t="s">
        <v>426</v>
      </c>
      <c r="F111" s="59" t="s">
        <v>429</v>
      </c>
      <c r="G111" s="11">
        <v>6739297</v>
      </c>
      <c r="H111" s="2" t="s">
        <v>23</v>
      </c>
      <c r="I111" s="44">
        <v>200000</v>
      </c>
      <c r="J111" s="44"/>
      <c r="K111" s="27">
        <v>1</v>
      </c>
    </row>
    <row r="112" spans="1:11" ht="35.1" customHeight="1" x14ac:dyDescent="0.25">
      <c r="A112" s="31">
        <v>86</v>
      </c>
      <c r="B112" s="9">
        <v>870015336</v>
      </c>
      <c r="C112" s="10" t="s">
        <v>233</v>
      </c>
      <c r="D112" s="7" t="s">
        <v>234</v>
      </c>
      <c r="E112" s="59" t="s">
        <v>428</v>
      </c>
      <c r="F112" s="59" t="s">
        <v>431</v>
      </c>
      <c r="G112" s="13">
        <v>12700000</v>
      </c>
      <c r="H112" s="2" t="s">
        <v>18</v>
      </c>
      <c r="I112" s="44">
        <v>770243.56021381216</v>
      </c>
      <c r="J112" s="44"/>
      <c r="K112" s="27">
        <v>8</v>
      </c>
    </row>
    <row r="113" spans="1:11" ht="35.1" customHeight="1" x14ac:dyDescent="0.25">
      <c r="A113" s="30">
        <v>86</v>
      </c>
      <c r="B113" s="6" t="s">
        <v>235</v>
      </c>
      <c r="C113" s="6" t="s">
        <v>236</v>
      </c>
      <c r="D113" s="7" t="s">
        <v>237</v>
      </c>
      <c r="E113" s="59" t="s">
        <v>428</v>
      </c>
      <c r="F113" s="59" t="s">
        <v>431</v>
      </c>
      <c r="G113" s="8">
        <v>31400000</v>
      </c>
      <c r="H113" s="2" t="s">
        <v>23</v>
      </c>
      <c r="I113" s="44"/>
      <c r="J113" s="44"/>
      <c r="K113" s="27">
        <v>3</v>
      </c>
    </row>
    <row r="114" spans="1:11" ht="35.1" customHeight="1" x14ac:dyDescent="0.25">
      <c r="A114" s="30">
        <v>87</v>
      </c>
      <c r="B114" s="6">
        <v>870000015</v>
      </c>
      <c r="C114" s="6" t="s">
        <v>238</v>
      </c>
      <c r="D114" s="7" t="s">
        <v>239</v>
      </c>
      <c r="E114" s="59" t="s">
        <v>426</v>
      </c>
      <c r="F114" s="59" t="s">
        <v>429</v>
      </c>
      <c r="G114" s="8">
        <v>299783000</v>
      </c>
      <c r="H114" s="38" t="s">
        <v>418</v>
      </c>
      <c r="I114" s="44">
        <v>1500000</v>
      </c>
      <c r="J114" s="44" t="s">
        <v>37</v>
      </c>
      <c r="K114" s="27"/>
    </row>
    <row r="115" spans="1:11" ht="35.1" customHeight="1" x14ac:dyDescent="0.25">
      <c r="A115" s="32">
        <v>87</v>
      </c>
      <c r="B115" s="12">
        <v>870000023</v>
      </c>
      <c r="C115" s="12" t="s">
        <v>240</v>
      </c>
      <c r="D115" s="7" t="s">
        <v>241</v>
      </c>
      <c r="E115" s="59" t="s">
        <v>426</v>
      </c>
      <c r="F115" s="59" t="s">
        <v>429</v>
      </c>
      <c r="G115" s="11">
        <v>2497596</v>
      </c>
      <c r="H115" s="2" t="s">
        <v>18</v>
      </c>
      <c r="I115" s="44">
        <v>3499859.0144068385</v>
      </c>
      <c r="J115" s="44"/>
      <c r="K115" s="27"/>
    </row>
    <row r="116" spans="1:11" ht="35.1" customHeight="1" x14ac:dyDescent="0.25">
      <c r="A116" s="32">
        <v>87</v>
      </c>
      <c r="B116" s="12">
        <v>870000031</v>
      </c>
      <c r="C116" s="12" t="s">
        <v>242</v>
      </c>
      <c r="D116" s="7" t="s">
        <v>243</v>
      </c>
      <c r="E116" s="59" t="s">
        <v>426</v>
      </c>
      <c r="F116" s="59" t="s">
        <v>429</v>
      </c>
      <c r="G116" s="11">
        <v>500000</v>
      </c>
      <c r="H116" s="2" t="s">
        <v>18</v>
      </c>
      <c r="I116" s="44">
        <v>378135.39151321899</v>
      </c>
      <c r="J116" s="44"/>
      <c r="K116" s="27"/>
    </row>
    <row r="117" spans="1:11" ht="35.1" customHeight="1" x14ac:dyDescent="0.25">
      <c r="A117" s="30">
        <v>87</v>
      </c>
      <c r="B117" s="6">
        <v>870000221</v>
      </c>
      <c r="C117" s="6" t="s">
        <v>244</v>
      </c>
      <c r="D117" s="7" t="s">
        <v>245</v>
      </c>
      <c r="E117" s="59" t="s">
        <v>427</v>
      </c>
      <c r="F117" s="59" t="s">
        <v>430</v>
      </c>
      <c r="G117" s="8">
        <v>995000</v>
      </c>
      <c r="H117" s="2" t="s">
        <v>18</v>
      </c>
      <c r="I117" s="44"/>
      <c r="J117" s="44"/>
      <c r="K117" s="27"/>
    </row>
    <row r="118" spans="1:11" ht="35.1" customHeight="1" x14ac:dyDescent="0.25">
      <c r="A118" s="30">
        <v>87</v>
      </c>
      <c r="B118" s="6">
        <v>870000288</v>
      </c>
      <c r="C118" s="6" t="s">
        <v>246</v>
      </c>
      <c r="D118" s="7" t="s">
        <v>247</v>
      </c>
      <c r="E118" s="59" t="s">
        <v>427</v>
      </c>
      <c r="F118" s="59" t="s">
        <v>430</v>
      </c>
      <c r="G118" s="8">
        <v>6822000</v>
      </c>
      <c r="H118" s="2" t="s">
        <v>23</v>
      </c>
      <c r="I118" s="44"/>
      <c r="J118" s="44"/>
      <c r="K118" s="27"/>
    </row>
    <row r="119" spans="1:11" ht="35.1" customHeight="1" x14ac:dyDescent="0.25">
      <c r="A119" s="32">
        <v>87</v>
      </c>
      <c r="B119" s="12">
        <v>870002466</v>
      </c>
      <c r="C119" s="12" t="s">
        <v>248</v>
      </c>
      <c r="D119" s="7" t="s">
        <v>249</v>
      </c>
      <c r="E119" s="59" t="s">
        <v>426</v>
      </c>
      <c r="F119" s="59" t="s">
        <v>429</v>
      </c>
      <c r="G119" s="11">
        <v>3750000</v>
      </c>
      <c r="H119" s="2" t="s">
        <v>23</v>
      </c>
      <c r="I119" s="44">
        <v>200000</v>
      </c>
      <c r="J119" s="44"/>
      <c r="K119" s="27"/>
    </row>
    <row r="120" spans="1:11" ht="35.1" customHeight="1" x14ac:dyDescent="0.25">
      <c r="A120" s="31">
        <v>87</v>
      </c>
      <c r="B120" s="9">
        <v>870014503</v>
      </c>
      <c r="C120" s="10" t="s">
        <v>250</v>
      </c>
      <c r="D120" s="7" t="s">
        <v>251</v>
      </c>
      <c r="E120" s="59" t="s">
        <v>426</v>
      </c>
      <c r="F120" s="59" t="s">
        <v>429</v>
      </c>
      <c r="G120" s="13">
        <v>2500000</v>
      </c>
      <c r="H120" s="2" t="s">
        <v>23</v>
      </c>
      <c r="I120" s="44">
        <v>1541216.2528719718</v>
      </c>
      <c r="J120" s="44"/>
      <c r="K120" s="27"/>
    </row>
    <row r="121" spans="1:11" ht="35.1" customHeight="1" x14ac:dyDescent="0.25">
      <c r="A121" s="31">
        <v>87</v>
      </c>
      <c r="B121" s="9">
        <v>870015336</v>
      </c>
      <c r="C121" s="9" t="s">
        <v>252</v>
      </c>
      <c r="D121" s="7" t="s">
        <v>253</v>
      </c>
      <c r="E121" s="59" t="s">
        <v>428</v>
      </c>
      <c r="F121" s="59" t="s">
        <v>431</v>
      </c>
      <c r="G121" s="13">
        <v>436599</v>
      </c>
      <c r="H121" s="2" t="s">
        <v>9</v>
      </c>
      <c r="I121" s="44">
        <v>2419700.4106982588</v>
      </c>
      <c r="J121" s="44"/>
      <c r="K121" s="27"/>
    </row>
    <row r="122" spans="1:11" ht="35.1" customHeight="1" x14ac:dyDescent="0.25">
      <c r="A122" s="37">
        <v>87</v>
      </c>
      <c r="B122" s="16">
        <v>870016722</v>
      </c>
      <c r="C122" s="17" t="s">
        <v>254</v>
      </c>
      <c r="D122" s="19" t="s">
        <v>255</v>
      </c>
      <c r="E122" s="60" t="s">
        <v>428</v>
      </c>
      <c r="F122" s="60" t="s">
        <v>431</v>
      </c>
      <c r="G122" s="18">
        <v>300000</v>
      </c>
      <c r="H122" s="3" t="s">
        <v>23</v>
      </c>
      <c r="I122" s="45"/>
      <c r="J122" s="45"/>
      <c r="K122" s="27"/>
    </row>
    <row r="123" spans="1:11" ht="35.1" customHeight="1" x14ac:dyDescent="0.25">
      <c r="A123" s="1"/>
      <c r="B123" s="1"/>
      <c r="C123" s="1"/>
      <c r="D123" s="5" t="s">
        <v>256</v>
      </c>
      <c r="E123" s="55"/>
      <c r="F123" s="55"/>
      <c r="G123" s="4">
        <f>SUM(G2:G122)</f>
        <v>3693399866.5299997</v>
      </c>
      <c r="H123" s="53"/>
      <c r="I123" s="4">
        <f t="shared" ref="I123:J123" si="0">SUM(I2:I122)</f>
        <v>291842072.71059763</v>
      </c>
      <c r="J123" s="4">
        <f t="shared" si="0"/>
        <v>16100000</v>
      </c>
      <c r="K123" s="1"/>
    </row>
    <row r="124" spans="1:11" ht="24.95" customHeight="1" x14ac:dyDescent="0.25"/>
    <row r="125" spans="1:11" s="1" customFormat="1" x14ac:dyDescent="0.25">
      <c r="A125" s="40" t="s">
        <v>259</v>
      </c>
      <c r="B125" s="39">
        <v>16</v>
      </c>
      <c r="C125" s="27" t="s">
        <v>260</v>
      </c>
      <c r="D125" s="41" t="s">
        <v>261</v>
      </c>
      <c r="E125" s="41"/>
      <c r="F125" s="41"/>
    </row>
    <row r="126" spans="1:11" s="1" customFormat="1" x14ac:dyDescent="0.25">
      <c r="B126" s="39">
        <v>17</v>
      </c>
      <c r="C126" s="27" t="s">
        <v>260</v>
      </c>
    </row>
    <row r="127" spans="1:11" s="1" customFormat="1" x14ac:dyDescent="0.25">
      <c r="B127" s="39">
        <v>19</v>
      </c>
      <c r="C127" s="27" t="s">
        <v>260</v>
      </c>
    </row>
    <row r="128" spans="1:11" s="1" customFormat="1" x14ac:dyDescent="0.25">
      <c r="B128" s="39">
        <v>23</v>
      </c>
      <c r="C128" s="27" t="s">
        <v>260</v>
      </c>
    </row>
    <row r="129" spans="2:6" s="1" customFormat="1" x14ac:dyDescent="0.25">
      <c r="B129" s="39">
        <v>24</v>
      </c>
      <c r="C129" s="27" t="s">
        <v>260</v>
      </c>
    </row>
    <row r="130" spans="2:6" s="1" customFormat="1" x14ac:dyDescent="0.25">
      <c r="B130" s="39">
        <v>33</v>
      </c>
      <c r="C130" s="27" t="s">
        <v>260</v>
      </c>
    </row>
    <row r="131" spans="2:6" s="1" customFormat="1" x14ac:dyDescent="0.25">
      <c r="B131" s="39">
        <v>40</v>
      </c>
      <c r="C131" s="27" t="s">
        <v>260</v>
      </c>
    </row>
    <row r="132" spans="2:6" s="1" customFormat="1" x14ac:dyDescent="0.25">
      <c r="B132" s="39">
        <v>47</v>
      </c>
      <c r="C132" s="27" t="s">
        <v>260</v>
      </c>
    </row>
    <row r="133" spans="2:6" s="1" customFormat="1" x14ac:dyDescent="0.25">
      <c r="B133" s="39">
        <v>64</v>
      </c>
      <c r="C133" s="27" t="s">
        <v>260</v>
      </c>
    </row>
    <row r="134" spans="2:6" s="1" customFormat="1" x14ac:dyDescent="0.25">
      <c r="B134" s="39">
        <v>79</v>
      </c>
      <c r="C134" s="27" t="s">
        <v>260</v>
      </c>
    </row>
    <row r="135" spans="2:6" s="1" customFormat="1" ht="90" x14ac:dyDescent="0.25">
      <c r="B135" s="39">
        <v>86</v>
      </c>
      <c r="C135" s="27" t="s">
        <v>260</v>
      </c>
      <c r="D135" s="42" t="s">
        <v>262</v>
      </c>
      <c r="E135" s="42"/>
      <c r="F135" s="42"/>
    </row>
    <row r="136" spans="2:6" s="1" customFormat="1" x14ac:dyDescent="0.25">
      <c r="B136" s="39">
        <v>87</v>
      </c>
      <c r="C136" s="27" t="s">
        <v>260</v>
      </c>
    </row>
    <row r="137" spans="2:6" ht="24.95" customHeight="1" x14ac:dyDescent="0.25"/>
    <row r="138" spans="2:6" ht="24.95" customHeight="1" x14ac:dyDescent="0.25"/>
    <row r="139" spans="2:6" ht="24.95" customHeight="1" x14ac:dyDescent="0.25"/>
    <row r="140" spans="2:6" ht="24.95" customHeight="1" x14ac:dyDescent="0.25"/>
    <row r="141" spans="2:6" ht="24.95" customHeight="1" x14ac:dyDescent="0.25"/>
    <row r="142" spans="2:6" ht="24.95" customHeight="1" x14ac:dyDescent="0.25"/>
    <row r="143" spans="2:6" ht="24.95" customHeight="1" x14ac:dyDescent="0.25"/>
    <row r="144" spans="2:6" ht="24.95" customHeight="1" x14ac:dyDescent="0.25"/>
    <row r="145" ht="24.95" customHeight="1" x14ac:dyDescent="0.25"/>
    <row r="146" ht="24.95" customHeight="1" x14ac:dyDescent="0.25"/>
    <row r="147" ht="24.95" customHeight="1" x14ac:dyDescent="0.25"/>
    <row r="148" ht="24.95" customHeight="1" x14ac:dyDescent="0.25"/>
    <row r="149" ht="24.95" customHeight="1" x14ac:dyDescent="0.25"/>
    <row r="150" ht="24.95" customHeight="1" x14ac:dyDescent="0.25"/>
    <row r="151" ht="24.95" customHeight="1" x14ac:dyDescent="0.25"/>
    <row r="152" ht="24.95" customHeight="1" x14ac:dyDescent="0.25"/>
    <row r="153" ht="24.95" customHeight="1" x14ac:dyDescent="0.25"/>
    <row r="154" ht="24.95" customHeight="1" x14ac:dyDescent="0.25"/>
    <row r="155" ht="24.95" customHeight="1" x14ac:dyDescent="0.25"/>
    <row r="156" ht="24.95" customHeight="1" x14ac:dyDescent="0.25"/>
    <row r="157" ht="24.95" customHeight="1" x14ac:dyDescent="0.25"/>
    <row r="158" ht="24.95" customHeight="1" x14ac:dyDescent="0.25"/>
    <row r="159" ht="24.95" customHeight="1" x14ac:dyDescent="0.25"/>
    <row r="160" ht="24.95" customHeight="1" x14ac:dyDescent="0.25"/>
    <row r="161" ht="24.95" customHeight="1" x14ac:dyDescent="0.25"/>
    <row r="162" ht="24.95" customHeight="1" x14ac:dyDescent="0.25"/>
    <row r="163" ht="24.95" customHeight="1" x14ac:dyDescent="0.25"/>
    <row r="164" ht="24.95" customHeight="1" x14ac:dyDescent="0.25"/>
    <row r="165" ht="24.95" customHeight="1" x14ac:dyDescent="0.25"/>
    <row r="166" ht="24.95" customHeight="1" x14ac:dyDescent="0.25"/>
    <row r="167" ht="24.95" customHeight="1" x14ac:dyDescent="0.25"/>
    <row r="168" ht="24.95" customHeight="1" x14ac:dyDescent="0.25"/>
    <row r="169" ht="24.95" customHeight="1" x14ac:dyDescent="0.25"/>
    <row r="170" ht="24.95" customHeight="1" x14ac:dyDescent="0.25"/>
    <row r="171" ht="24.95" customHeight="1" x14ac:dyDescent="0.25"/>
    <row r="172" ht="24.95" customHeight="1" x14ac:dyDescent="0.25"/>
    <row r="173" ht="24.95" customHeight="1" x14ac:dyDescent="0.25"/>
    <row r="174" ht="24.95" customHeight="1" x14ac:dyDescent="0.25"/>
    <row r="175" ht="24.95" customHeight="1" x14ac:dyDescent="0.25"/>
    <row r="176" ht="24.95" customHeight="1" x14ac:dyDescent="0.25"/>
    <row r="177" ht="24.95" customHeight="1" x14ac:dyDescent="0.25"/>
    <row r="178" ht="24.95" customHeight="1" x14ac:dyDescent="0.25"/>
    <row r="179" ht="24.95" customHeight="1" x14ac:dyDescent="0.25"/>
    <row r="180" ht="24.95" customHeight="1" x14ac:dyDescent="0.25"/>
  </sheetData>
  <autoFilter ref="A1:L123"/>
  <customSheetViews>
    <customSheetView guid="{92C2357C-8743-43F8-88A5-F389DF910E26}" showAutoFilter="1" hiddenColumns="1">
      <selection activeCell="F1" sqref="F1"/>
      <pageMargins left="0.7" right="0.7" top="0.75" bottom="0.75" header="0.3" footer="0.3"/>
      <pageSetup paperSize="9" orientation="portrait" r:id="rId1"/>
      <autoFilter ref="A1:J122"/>
    </customSheetView>
    <customSheetView guid="{1759C582-7A69-4391-B537-34A4B3244EA6}" showAutoFilter="1" hiddenColumns="1" topLeftCell="A40">
      <selection activeCell="C43" sqref="C43"/>
      <pageMargins left="0.7" right="0.7" top="0.75" bottom="0.75" header="0.3" footer="0.3"/>
      <pageSetup paperSize="9" orientation="portrait" r:id="rId2"/>
      <autoFilter ref="A1:J121"/>
    </customSheetView>
    <customSheetView guid="{562FCEDB-3340-439C-A339-C59B4998DC51}" showAutoFilter="1" hiddenColumns="1">
      <selection activeCell="C133" sqref="C133"/>
      <pageMargins left="0.7" right="0.7" top="0.75" bottom="0.75" header="0.3" footer="0.3"/>
      <pageSetup paperSize="9" orientation="portrait" r:id="rId3"/>
      <autoFilter ref="A1:I120"/>
    </customSheetView>
    <customSheetView guid="{AB8EE43A-8BD3-4AA7-89E3-6ED6487C1141}" showAutoFilter="1" hiddenColumns="1">
      <selection activeCell="F108" sqref="F108"/>
      <pageMargins left="0.7" right="0.7" top="0.75" bottom="0.75" header="0.3" footer="0.3"/>
      <pageSetup paperSize="9" orientation="portrait" r:id="rId4"/>
      <autoFilter ref="A1:J120"/>
    </customSheetView>
    <customSheetView guid="{A85EA1D6-F9B5-46CD-A121-ABDEB0F2BE7E}" filter="1" showAutoFilter="1" hiddenColumns="1" topLeftCell="A62">
      <selection activeCell="A71" sqref="A71:XFD71"/>
      <pageMargins left="0.7" right="0.7" top="0.75" bottom="0.75" header="0.3" footer="0.3"/>
      <pageSetup paperSize="9" orientation="portrait" r:id="rId5"/>
      <autoFilter ref="A1:J121">
        <filterColumn colId="1">
          <filters>
            <filter val="330000043"/>
            <filter val="330000324"/>
            <filter val="330000431"/>
            <filter val="330056540"/>
            <filter val="330056839"/>
            <filter val="330780347"/>
            <filter val="330780354"/>
            <filter val="330780545"/>
            <filter val="330780552"/>
            <filter val="330781196"/>
            <filter val="330781204"/>
            <filter val="330781220"/>
            <filter val="330781253"/>
            <filter val="330781287"/>
            <filter val="330781295"/>
            <filter val="330781329"/>
            <filter val="330781386"/>
            <filter val="330781808"/>
            <filter val="330796392"/>
          </filters>
        </filterColumn>
      </autoFilter>
    </customSheetView>
    <customSheetView guid="{AFBB972A-6499-42CF-BCBD-19B17CF34F14}" showAutoFilter="1" hiddenColumns="1" topLeftCell="A73">
      <selection activeCell="F75" sqref="F75"/>
      <pageMargins left="0.7" right="0.7" top="0.75" bottom="0.75" header="0.3" footer="0.3"/>
      <autoFilter ref="A1:J122"/>
    </customSheetView>
    <customSheetView guid="{A0D94C82-FBD7-4074-8844-0F0049EB94C4}" showAutoFilter="1" hiddenColumns="1">
      <selection activeCell="E2" sqref="E2"/>
      <pageMargins left="0.7" right="0.7" top="0.75" bottom="0.75" header="0.3" footer="0.3"/>
      <pageSetup paperSize="9" orientation="portrait" r:id="rId6"/>
      <autoFilter ref="A1:L122"/>
    </customSheetView>
  </customSheetViews>
  <pageMargins left="0.7" right="0.7" top="0.75" bottom="0.75" header="0.3" footer="0.3"/>
  <pageSetup paperSize="9" orientation="portrait" r:id="rId7"/>
  <legacyDrawing r:id="rId8"/>
  <extLst>
    <ext xmlns:x14="http://schemas.microsoft.com/office/spreadsheetml/2009/9/main" uri="{CCE6A557-97BC-4b89-ADB6-D9C93CAAB3DF}">
      <x14:dataValidations xmlns:xm="http://schemas.microsoft.com/office/excel/2006/main" count="2">
        <x14:dataValidation type="list" allowBlank="1" showInputMessage="1" showErrorMessage="1">
          <x14:formula1>
            <xm:f>'ne pas effacer'!$A$1:$A$3</xm:f>
          </x14:formula1>
          <xm:sqref>E2:E122</xm:sqref>
        </x14:dataValidation>
        <x14:dataValidation type="list" allowBlank="1" showInputMessage="1" showErrorMessage="1">
          <x14:formula1>
            <xm:f>'ne pas effacer'!$B$1:$B$3</xm:f>
          </x14:formula1>
          <xm:sqref>F2:F122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opLeftCell="C22" workbookViewId="0">
      <selection activeCell="E15" sqref="E15"/>
    </sheetView>
  </sheetViews>
  <sheetFormatPr baseColWidth="10" defaultRowHeight="15" x14ac:dyDescent="0.25"/>
  <cols>
    <col min="1" max="1" width="13.5703125" style="1" customWidth="1"/>
    <col min="2" max="3" width="33.28515625" customWidth="1"/>
    <col min="4" max="4" width="13.85546875" customWidth="1"/>
    <col min="5" max="5" width="20" customWidth="1"/>
    <col min="6" max="6" width="21" customWidth="1"/>
    <col min="7" max="7" width="15.85546875" customWidth="1"/>
    <col min="8" max="8" width="13.140625" customWidth="1"/>
    <col min="9" max="9" width="15.28515625" bestFit="1" customWidth="1"/>
  </cols>
  <sheetData>
    <row r="1" spans="1:9" ht="66" customHeight="1" thickBot="1" x14ac:dyDescent="0.3">
      <c r="A1" s="61" t="s">
        <v>623</v>
      </c>
      <c r="B1" s="61" t="s">
        <v>2</v>
      </c>
      <c r="C1" s="124" t="s">
        <v>665</v>
      </c>
      <c r="D1" s="124" t="s">
        <v>660</v>
      </c>
      <c r="E1" s="202" t="s">
        <v>661</v>
      </c>
      <c r="F1" s="203"/>
      <c r="G1" s="204"/>
      <c r="H1" s="61" t="s">
        <v>666</v>
      </c>
      <c r="I1" s="61" t="s">
        <v>256</v>
      </c>
    </row>
    <row r="2" spans="1:9" s="151" customFormat="1" ht="32.25" customHeight="1" thickBot="1" x14ac:dyDescent="0.3">
      <c r="A2" s="119"/>
      <c r="B2" s="119"/>
      <c r="C2" s="119"/>
      <c r="D2" s="119"/>
      <c r="E2" s="118" t="s">
        <v>662</v>
      </c>
      <c r="F2" s="118" t="s">
        <v>663</v>
      </c>
      <c r="G2" s="118" t="s">
        <v>664</v>
      </c>
      <c r="H2" s="119"/>
      <c r="I2" s="119"/>
    </row>
    <row r="3" spans="1:9" ht="30" customHeight="1" thickBot="1" x14ac:dyDescent="0.3">
      <c r="A3" s="145">
        <v>400780482</v>
      </c>
      <c r="B3" s="102" t="s">
        <v>108</v>
      </c>
      <c r="C3" s="175" t="s">
        <v>109</v>
      </c>
      <c r="D3" s="64">
        <v>27700000</v>
      </c>
      <c r="E3" s="143" t="s">
        <v>23</v>
      </c>
      <c r="F3" s="89"/>
      <c r="G3" s="112">
        <v>70500</v>
      </c>
      <c r="H3" s="107"/>
      <c r="I3" s="160">
        <f>F3+G3+H3</f>
        <v>70500</v>
      </c>
    </row>
    <row r="4" spans="1:9" ht="30" customHeight="1" thickBot="1" x14ac:dyDescent="0.3">
      <c r="A4" s="145">
        <v>400000139</v>
      </c>
      <c r="B4" s="102" t="s">
        <v>155</v>
      </c>
      <c r="C4" s="175" t="s">
        <v>156</v>
      </c>
      <c r="D4" s="64">
        <v>36387690</v>
      </c>
      <c r="E4" s="143" t="s">
        <v>9</v>
      </c>
      <c r="F4" s="89">
        <v>13004862</v>
      </c>
      <c r="G4" s="112">
        <v>1796000</v>
      </c>
      <c r="H4" s="154"/>
      <c r="I4" s="160">
        <f t="shared" ref="I4:I10" si="0">F4+G4+H4</f>
        <v>14800862</v>
      </c>
    </row>
    <row r="5" spans="1:9" ht="30" customHeight="1" thickBot="1" x14ac:dyDescent="0.3">
      <c r="A5" s="145">
        <v>400000105</v>
      </c>
      <c r="B5" s="102" t="s">
        <v>157</v>
      </c>
      <c r="C5" s="175" t="s">
        <v>423</v>
      </c>
      <c r="D5" s="66">
        <v>27000000</v>
      </c>
      <c r="E5" s="143" t="s">
        <v>9</v>
      </c>
      <c r="F5" s="89">
        <v>500000</v>
      </c>
      <c r="G5" s="112">
        <v>488000</v>
      </c>
      <c r="H5" s="154">
        <v>1000000</v>
      </c>
      <c r="I5" s="160">
        <f t="shared" si="0"/>
        <v>1988000</v>
      </c>
    </row>
    <row r="6" spans="1:9" ht="30" customHeight="1" thickBot="1" x14ac:dyDescent="0.3">
      <c r="A6" s="145">
        <v>400780342</v>
      </c>
      <c r="B6" s="102" t="s">
        <v>158</v>
      </c>
      <c r="C6" s="175" t="s">
        <v>159</v>
      </c>
      <c r="D6" s="64">
        <v>1204000</v>
      </c>
      <c r="E6" s="143" t="s">
        <v>23</v>
      </c>
      <c r="F6" s="89"/>
      <c r="G6" s="112">
        <v>40100</v>
      </c>
      <c r="H6" s="154"/>
      <c r="I6" s="160">
        <f t="shared" si="0"/>
        <v>40100</v>
      </c>
    </row>
    <row r="7" spans="1:9" ht="30" customHeight="1" thickBot="1" x14ac:dyDescent="0.3">
      <c r="A7" s="145">
        <v>400000261</v>
      </c>
      <c r="B7" s="102" t="s">
        <v>160</v>
      </c>
      <c r="C7" s="175" t="s">
        <v>161</v>
      </c>
      <c r="D7" s="64">
        <v>2027000</v>
      </c>
      <c r="E7" s="143" t="s">
        <v>18</v>
      </c>
      <c r="F7" s="89">
        <v>478424</v>
      </c>
      <c r="G7" s="112">
        <v>15000</v>
      </c>
      <c r="H7" s="154"/>
      <c r="I7" s="160">
        <f t="shared" si="0"/>
        <v>493424</v>
      </c>
    </row>
    <row r="8" spans="1:9" ht="30" customHeight="1" thickBot="1" x14ac:dyDescent="0.3">
      <c r="A8" s="145">
        <v>400780367</v>
      </c>
      <c r="B8" s="102" t="s">
        <v>162</v>
      </c>
      <c r="C8" s="175" t="s">
        <v>163</v>
      </c>
      <c r="D8" s="64">
        <v>450000</v>
      </c>
      <c r="E8" s="143" t="s">
        <v>18</v>
      </c>
      <c r="F8" s="89">
        <v>25000</v>
      </c>
      <c r="G8" s="112">
        <v>33000</v>
      </c>
      <c r="H8" s="154"/>
      <c r="I8" s="160">
        <f t="shared" si="0"/>
        <v>58000</v>
      </c>
    </row>
    <row r="9" spans="1:9" ht="30" customHeight="1" thickBot="1" x14ac:dyDescent="0.3">
      <c r="A9" s="145">
        <v>400015103</v>
      </c>
      <c r="B9" s="102" t="s">
        <v>164</v>
      </c>
      <c r="C9" s="175" t="s">
        <v>165</v>
      </c>
      <c r="D9" s="64">
        <v>3530000</v>
      </c>
      <c r="E9" s="143" t="s">
        <v>18</v>
      </c>
      <c r="F9" s="89"/>
      <c r="G9" s="112">
        <v>47000</v>
      </c>
      <c r="H9" s="154"/>
      <c r="I9" s="160">
        <f t="shared" si="0"/>
        <v>47000</v>
      </c>
    </row>
    <row r="10" spans="1:9" ht="30" customHeight="1" thickBot="1" x14ac:dyDescent="0.3">
      <c r="A10" s="145">
        <v>400780375</v>
      </c>
      <c r="B10" s="102" t="s">
        <v>167</v>
      </c>
      <c r="C10" s="175" t="s">
        <v>168</v>
      </c>
      <c r="D10" s="64">
        <v>2900000</v>
      </c>
      <c r="E10" s="143" t="s">
        <v>23</v>
      </c>
      <c r="F10" s="89"/>
      <c r="G10" s="112">
        <v>29600</v>
      </c>
      <c r="H10" s="154"/>
      <c r="I10" s="160">
        <f t="shared" si="0"/>
        <v>29600</v>
      </c>
    </row>
    <row r="11" spans="1:9" ht="30" customHeight="1" thickBot="1" x14ac:dyDescent="0.3">
      <c r="A11" s="145">
        <v>400780383</v>
      </c>
      <c r="B11" s="170" t="s">
        <v>169</v>
      </c>
      <c r="C11" s="181" t="s">
        <v>170</v>
      </c>
      <c r="D11" s="66">
        <v>8200000</v>
      </c>
      <c r="E11" s="189">
        <v>1000000</v>
      </c>
      <c r="F11" s="89">
        <v>469280</v>
      </c>
      <c r="G11" s="112">
        <v>19000</v>
      </c>
      <c r="H11" s="154"/>
      <c r="I11" s="160">
        <f>SUM(E11:H11)</f>
        <v>1488280</v>
      </c>
    </row>
    <row r="12" spans="1:9" ht="30" customHeight="1" thickBot="1" x14ac:dyDescent="0.3">
      <c r="A12" s="145">
        <v>400780805</v>
      </c>
      <c r="B12" s="170" t="s">
        <v>477</v>
      </c>
      <c r="C12" s="181"/>
      <c r="D12" s="66">
        <v>8851247</v>
      </c>
      <c r="E12" s="66">
        <v>1400000</v>
      </c>
      <c r="F12" s="89"/>
      <c r="G12" s="112"/>
      <c r="H12" s="154"/>
      <c r="I12" s="160">
        <f>E12+F12+G12+H12</f>
        <v>1400000</v>
      </c>
    </row>
    <row r="13" spans="1:9" ht="30" customHeight="1" thickBot="1" x14ac:dyDescent="0.3">
      <c r="A13" s="145">
        <v>400780938</v>
      </c>
      <c r="B13" s="170" t="s">
        <v>478</v>
      </c>
      <c r="C13" s="181"/>
      <c r="D13" s="66">
        <v>19818147</v>
      </c>
      <c r="E13" s="66">
        <v>3700000</v>
      </c>
      <c r="F13" s="89"/>
      <c r="G13" s="112"/>
      <c r="H13" s="154"/>
      <c r="I13" s="160">
        <f t="shared" ref="I13:I14" si="1">E13+F13+G13+H13</f>
        <v>3700000</v>
      </c>
    </row>
    <row r="14" spans="1:9" ht="30" customHeight="1" thickBot="1" x14ac:dyDescent="0.3">
      <c r="A14" s="145">
        <v>400782827</v>
      </c>
      <c r="B14" s="170" t="s">
        <v>479</v>
      </c>
      <c r="C14" s="181"/>
      <c r="D14" s="66">
        <v>15531056</v>
      </c>
      <c r="E14" s="66">
        <v>200000</v>
      </c>
      <c r="F14" s="89"/>
      <c r="G14" s="112"/>
      <c r="H14" s="154"/>
      <c r="I14" s="160">
        <f t="shared" si="1"/>
        <v>200000</v>
      </c>
    </row>
    <row r="15" spans="1:9" ht="30" customHeight="1" x14ac:dyDescent="0.25">
      <c r="B15" s="79"/>
      <c r="F15" s="91"/>
      <c r="G15" s="91"/>
      <c r="H15" s="91"/>
      <c r="I15" s="91"/>
    </row>
    <row r="16" spans="1:9" ht="30" customHeight="1" thickBot="1" x14ac:dyDescent="0.3">
      <c r="B16" s="79" t="s">
        <v>447</v>
      </c>
      <c r="F16" s="91"/>
      <c r="G16" s="91"/>
      <c r="H16" s="91"/>
      <c r="I16" s="91"/>
    </row>
    <row r="17" spans="1:9" ht="66" customHeight="1" thickBot="1" x14ac:dyDescent="0.3">
      <c r="A17" s="61" t="s">
        <v>623</v>
      </c>
      <c r="B17" s="61" t="s">
        <v>2</v>
      </c>
      <c r="C17" s="124" t="s">
        <v>665</v>
      </c>
      <c r="D17" s="124" t="s">
        <v>660</v>
      </c>
      <c r="E17" s="202" t="s">
        <v>661</v>
      </c>
      <c r="F17" s="203"/>
      <c r="G17" s="204"/>
      <c r="H17" s="61" t="s">
        <v>666</v>
      </c>
      <c r="I17" s="61" t="s">
        <v>256</v>
      </c>
    </row>
    <row r="18" spans="1:9" s="151" customFormat="1" ht="30" customHeight="1" thickBot="1" x14ac:dyDescent="0.4">
      <c r="A18" s="119"/>
      <c r="B18" s="119"/>
      <c r="C18" s="119"/>
      <c r="D18" s="119"/>
      <c r="E18" s="118" t="s">
        <v>662</v>
      </c>
      <c r="F18" s="118" t="s">
        <v>663</v>
      </c>
      <c r="G18" s="118" t="s">
        <v>664</v>
      </c>
      <c r="H18" s="119"/>
      <c r="I18" s="119"/>
    </row>
    <row r="19" spans="1:9" ht="30" customHeight="1" thickBot="1" x14ac:dyDescent="0.4">
      <c r="A19" s="145">
        <v>400008199</v>
      </c>
      <c r="B19" s="81" t="s">
        <v>480</v>
      </c>
      <c r="C19" s="71"/>
      <c r="D19" s="71"/>
      <c r="E19" s="71"/>
      <c r="F19" s="113"/>
      <c r="G19" s="114">
        <v>25000</v>
      </c>
      <c r="H19" s="162"/>
      <c r="I19" s="160">
        <f>F19+G19+H19</f>
        <v>25000</v>
      </c>
    </row>
    <row r="20" spans="1:9" ht="30" customHeight="1" thickBot="1" x14ac:dyDescent="0.4">
      <c r="A20" s="145">
        <v>400014072</v>
      </c>
      <c r="B20" s="81" t="s">
        <v>481</v>
      </c>
      <c r="C20" s="71"/>
      <c r="D20" s="71"/>
      <c r="E20" s="71"/>
      <c r="F20" s="113"/>
      <c r="G20" s="114">
        <v>6800</v>
      </c>
      <c r="H20" s="163"/>
      <c r="I20" s="160">
        <f t="shared" ref="I20:I28" si="2">F20+G20+H20</f>
        <v>6800</v>
      </c>
    </row>
    <row r="21" spans="1:9" ht="30" customHeight="1" thickBot="1" x14ac:dyDescent="0.4">
      <c r="A21" s="145">
        <v>400015236</v>
      </c>
      <c r="B21" s="81" t="s">
        <v>482</v>
      </c>
      <c r="C21" s="71"/>
      <c r="D21" s="71"/>
      <c r="E21" s="71"/>
      <c r="F21" s="113"/>
      <c r="G21" s="114">
        <v>51000</v>
      </c>
      <c r="H21" s="163"/>
      <c r="I21" s="160">
        <f t="shared" si="2"/>
        <v>51000</v>
      </c>
    </row>
    <row r="22" spans="1:9" ht="30" customHeight="1" thickBot="1" x14ac:dyDescent="0.4">
      <c r="A22" s="145">
        <v>400780102</v>
      </c>
      <c r="B22" s="81" t="s">
        <v>483</v>
      </c>
      <c r="C22" s="71"/>
      <c r="D22" s="71"/>
      <c r="E22" s="71"/>
      <c r="F22" s="113"/>
      <c r="G22" s="114">
        <v>49100</v>
      </c>
      <c r="H22" s="163"/>
      <c r="I22" s="160">
        <f t="shared" si="2"/>
        <v>49100</v>
      </c>
    </row>
    <row r="23" spans="1:9" ht="30" customHeight="1" thickBot="1" x14ac:dyDescent="0.4">
      <c r="A23" s="145">
        <v>400000147</v>
      </c>
      <c r="B23" s="81" t="s">
        <v>372</v>
      </c>
      <c r="C23" s="71"/>
      <c r="D23" s="71"/>
      <c r="E23" s="71"/>
      <c r="F23" s="115">
        <v>25000</v>
      </c>
      <c r="G23" s="114">
        <v>18000</v>
      </c>
      <c r="H23" s="163"/>
      <c r="I23" s="160">
        <f t="shared" si="2"/>
        <v>43000</v>
      </c>
    </row>
    <row r="24" spans="1:9" ht="30" customHeight="1" thickBot="1" x14ac:dyDescent="0.4">
      <c r="A24" s="145">
        <v>400780425</v>
      </c>
      <c r="B24" s="81" t="s">
        <v>484</v>
      </c>
      <c r="C24" s="71"/>
      <c r="D24" s="71"/>
      <c r="E24" s="71"/>
      <c r="F24" s="113"/>
      <c r="G24" s="114">
        <v>14600</v>
      </c>
      <c r="H24" s="163"/>
      <c r="I24" s="160">
        <f t="shared" si="2"/>
        <v>14600</v>
      </c>
    </row>
    <row r="25" spans="1:9" ht="30" customHeight="1" thickBot="1" x14ac:dyDescent="0.4">
      <c r="A25" s="145">
        <v>400780466</v>
      </c>
      <c r="B25" s="81" t="s">
        <v>485</v>
      </c>
      <c r="C25" s="71"/>
      <c r="D25" s="71"/>
      <c r="E25" s="71"/>
      <c r="F25" s="113"/>
      <c r="G25" s="114">
        <v>23700</v>
      </c>
      <c r="H25" s="163"/>
      <c r="I25" s="160">
        <f t="shared" si="2"/>
        <v>23700</v>
      </c>
    </row>
    <row r="26" spans="1:9" ht="30" customHeight="1" thickBot="1" x14ac:dyDescent="0.4">
      <c r="A26" s="145">
        <v>400780888</v>
      </c>
      <c r="B26" s="81" t="s">
        <v>486</v>
      </c>
      <c r="C26" s="71"/>
      <c r="D26" s="71"/>
      <c r="E26" s="71"/>
      <c r="F26" s="113"/>
      <c r="G26" s="114">
        <v>88000</v>
      </c>
      <c r="H26" s="163"/>
      <c r="I26" s="160">
        <f t="shared" si="2"/>
        <v>88000</v>
      </c>
    </row>
    <row r="27" spans="1:9" ht="30" customHeight="1" thickBot="1" x14ac:dyDescent="0.4">
      <c r="A27" s="145">
        <v>400787446</v>
      </c>
      <c r="B27" s="81" t="s">
        <v>487</v>
      </c>
      <c r="C27" s="71"/>
      <c r="D27" s="71"/>
      <c r="E27" s="71"/>
      <c r="F27" s="115">
        <v>1737405</v>
      </c>
      <c r="G27" s="114">
        <v>39600</v>
      </c>
      <c r="H27" s="163"/>
      <c r="I27" s="160">
        <f t="shared" si="2"/>
        <v>1777005</v>
      </c>
    </row>
    <row r="28" spans="1:9" ht="30" customHeight="1" thickBot="1" x14ac:dyDescent="0.4">
      <c r="A28" s="145">
        <v>400791018</v>
      </c>
      <c r="B28" s="81" t="s">
        <v>488</v>
      </c>
      <c r="C28" s="71"/>
      <c r="D28" s="71"/>
      <c r="E28" s="71"/>
      <c r="F28" s="113"/>
      <c r="G28" s="114">
        <v>63800</v>
      </c>
      <c r="H28" s="163"/>
      <c r="I28" s="160">
        <f t="shared" si="2"/>
        <v>63800</v>
      </c>
    </row>
    <row r="29" spans="1:9" thickBot="1" x14ac:dyDescent="0.4">
      <c r="F29" s="91"/>
      <c r="G29" s="91"/>
      <c r="H29" s="91"/>
      <c r="I29" s="91"/>
    </row>
    <row r="30" spans="1:9" ht="15.95" thickBot="1" x14ac:dyDescent="0.4">
      <c r="A30" s="128" t="s">
        <v>617</v>
      </c>
      <c r="B30" s="129"/>
      <c r="C30" s="130"/>
      <c r="D30" s="130"/>
      <c r="E30" s="130"/>
      <c r="F30" s="130"/>
      <c r="G30" s="130"/>
      <c r="H30" s="130"/>
      <c r="I30" s="131">
        <f>I28+I27+I26+I25+I24+I23+I22+I21+I20+I19+I14+I13+I12+I11+I10+I9+I8+I7+I6+I5+I4+I3</f>
        <v>26457771</v>
      </c>
    </row>
  </sheetData>
  <mergeCells count="2">
    <mergeCell ref="E1:G1"/>
    <mergeCell ref="E17:G17"/>
  </mergeCells>
  <hyperlinks>
    <hyperlink ref="A27" r:id="rId1" display="400000261_x000a_400787446"/>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workbookViewId="0">
      <selection activeCell="M12" sqref="M12"/>
    </sheetView>
  </sheetViews>
  <sheetFormatPr baseColWidth="10" defaultRowHeight="15" x14ac:dyDescent="0.25"/>
  <cols>
    <col min="1" max="1" width="13.140625" style="1" customWidth="1"/>
    <col min="2" max="2" width="32.7109375" customWidth="1"/>
    <col min="3" max="3" width="33.5703125" customWidth="1"/>
    <col min="4" max="4" width="14.5703125" customWidth="1"/>
    <col min="5" max="5" width="21.85546875" customWidth="1"/>
    <col min="6" max="6" width="21.42578125" customWidth="1"/>
    <col min="7" max="7" width="15.85546875" customWidth="1"/>
    <col min="8" max="8" width="13.85546875" customWidth="1"/>
    <col min="9" max="9" width="15.28515625" bestFit="1" customWidth="1"/>
  </cols>
  <sheetData>
    <row r="1" spans="1:9" ht="65.25" customHeight="1" thickBot="1" x14ac:dyDescent="0.3">
      <c r="A1" s="61" t="s">
        <v>623</v>
      </c>
      <c r="B1" s="61" t="s">
        <v>2</v>
      </c>
      <c r="C1" s="124" t="s">
        <v>665</v>
      </c>
      <c r="D1" s="124" t="s">
        <v>660</v>
      </c>
      <c r="E1" s="202" t="s">
        <v>661</v>
      </c>
      <c r="F1" s="203"/>
      <c r="G1" s="204"/>
      <c r="H1" s="61" t="s">
        <v>666</v>
      </c>
      <c r="I1" s="61" t="s">
        <v>256</v>
      </c>
    </row>
    <row r="2" spans="1:9" s="151" customFormat="1" ht="27.75" customHeight="1" thickBot="1" x14ac:dyDescent="0.3">
      <c r="A2" s="119"/>
      <c r="B2" s="119"/>
      <c r="C2" s="119"/>
      <c r="D2" s="119"/>
      <c r="E2" s="118" t="s">
        <v>662</v>
      </c>
      <c r="F2" s="118" t="s">
        <v>663</v>
      </c>
      <c r="G2" s="118" t="s">
        <v>664</v>
      </c>
      <c r="H2" s="119"/>
      <c r="I2" s="119"/>
    </row>
    <row r="3" spans="1:9" ht="30" customHeight="1" thickBot="1" x14ac:dyDescent="0.3">
      <c r="A3" s="145">
        <v>470000563</v>
      </c>
      <c r="B3" s="102" t="s">
        <v>171</v>
      </c>
      <c r="C3" s="175" t="s">
        <v>172</v>
      </c>
      <c r="D3" s="88">
        <v>57780000</v>
      </c>
      <c r="E3" s="143" t="s">
        <v>9</v>
      </c>
      <c r="F3" s="89">
        <v>200000</v>
      </c>
      <c r="G3" s="153">
        <v>190000</v>
      </c>
      <c r="H3" s="89"/>
      <c r="I3" s="164">
        <f>F3+G3+H3</f>
        <v>390000</v>
      </c>
    </row>
    <row r="4" spans="1:9" ht="30" customHeight="1" thickBot="1" x14ac:dyDescent="0.3">
      <c r="A4" s="145">
        <v>470000480</v>
      </c>
      <c r="B4" s="170" t="s">
        <v>173</v>
      </c>
      <c r="C4" s="175" t="s">
        <v>174</v>
      </c>
      <c r="D4" s="126">
        <v>9062000</v>
      </c>
      <c r="E4" s="120">
        <v>4500000</v>
      </c>
      <c r="F4" s="89">
        <v>1530088</v>
      </c>
      <c r="G4" s="117">
        <v>570000</v>
      </c>
      <c r="H4" s="89">
        <v>1600000</v>
      </c>
      <c r="I4" s="164">
        <f>E4+F4+G4+H4</f>
        <v>8200088</v>
      </c>
    </row>
    <row r="5" spans="1:9" ht="30" customHeight="1" thickBot="1" x14ac:dyDescent="0.3">
      <c r="A5" s="145">
        <v>470000027</v>
      </c>
      <c r="B5" s="102" t="s">
        <v>175</v>
      </c>
      <c r="C5" s="175" t="s">
        <v>176</v>
      </c>
      <c r="D5" s="126">
        <v>1368000</v>
      </c>
      <c r="E5" s="143" t="s">
        <v>18</v>
      </c>
      <c r="F5" s="89"/>
      <c r="G5" s="117">
        <v>279700</v>
      </c>
      <c r="H5" s="89"/>
      <c r="I5" s="164">
        <f>F5+G5+H5</f>
        <v>279700</v>
      </c>
    </row>
    <row r="6" spans="1:9" ht="30" customHeight="1" thickBot="1" x14ac:dyDescent="0.3">
      <c r="A6" s="145">
        <v>470000423</v>
      </c>
      <c r="B6" s="102" t="s">
        <v>177</v>
      </c>
      <c r="C6" s="175" t="s">
        <v>178</v>
      </c>
      <c r="D6" s="126">
        <v>65256880</v>
      </c>
      <c r="E6" s="120">
        <v>14000000</v>
      </c>
      <c r="F6" s="89">
        <v>9893669</v>
      </c>
      <c r="G6" s="117">
        <v>862000</v>
      </c>
      <c r="H6" s="89">
        <v>7000000</v>
      </c>
      <c r="I6" s="164">
        <f>E6+F6+G6+H6</f>
        <v>31755669</v>
      </c>
    </row>
    <row r="7" spans="1:9" ht="30" customHeight="1" thickBot="1" x14ac:dyDescent="0.3">
      <c r="A7" s="145">
        <v>470008699</v>
      </c>
      <c r="B7" s="102" t="s">
        <v>489</v>
      </c>
      <c r="C7" s="175"/>
      <c r="D7" s="126">
        <v>14032987</v>
      </c>
      <c r="E7" s="120">
        <v>3000000</v>
      </c>
      <c r="F7" s="89"/>
      <c r="G7" s="117"/>
      <c r="H7" s="89"/>
      <c r="I7" s="164">
        <f>E7+F7+G7+H7</f>
        <v>3000000</v>
      </c>
    </row>
    <row r="8" spans="1:9" ht="30" customHeight="1" thickBot="1" x14ac:dyDescent="0.3">
      <c r="A8" s="145">
        <v>470000175</v>
      </c>
      <c r="B8" s="102" t="s">
        <v>179</v>
      </c>
      <c r="C8" s="175" t="s">
        <v>180</v>
      </c>
      <c r="D8" s="126">
        <v>15000000</v>
      </c>
      <c r="E8" s="143" t="s">
        <v>18</v>
      </c>
      <c r="F8" s="89">
        <v>80574</v>
      </c>
      <c r="G8" s="117">
        <v>23000</v>
      </c>
      <c r="H8" s="89"/>
      <c r="I8" s="164">
        <f>F8+G8+H8</f>
        <v>103574</v>
      </c>
    </row>
    <row r="9" spans="1:9" ht="30" customHeight="1" thickBot="1" x14ac:dyDescent="0.3">
      <c r="A9" s="145">
        <v>470000308</v>
      </c>
      <c r="B9" s="102" t="s">
        <v>181</v>
      </c>
      <c r="C9" s="175" t="s">
        <v>182</v>
      </c>
      <c r="D9" s="126">
        <v>2595856</v>
      </c>
      <c r="E9" s="143" t="s">
        <v>23</v>
      </c>
      <c r="F9" s="89">
        <v>345277</v>
      </c>
      <c r="G9" s="117">
        <v>17000</v>
      </c>
      <c r="H9" s="89"/>
      <c r="I9" s="164">
        <f>F9+G9+H9</f>
        <v>362277</v>
      </c>
    </row>
    <row r="10" spans="1:9" ht="30" customHeight="1" thickBot="1" x14ac:dyDescent="0.3">
      <c r="A10" s="145">
        <v>470000225</v>
      </c>
      <c r="B10" s="102" t="s">
        <v>490</v>
      </c>
      <c r="C10" s="175" t="s">
        <v>491</v>
      </c>
      <c r="D10" s="127" t="s">
        <v>492</v>
      </c>
      <c r="E10" s="143"/>
      <c r="F10" s="89"/>
      <c r="G10" s="117"/>
      <c r="H10" s="89">
        <v>800000</v>
      </c>
      <c r="I10" s="164">
        <f>E10+F10+G10+H10</f>
        <v>800000</v>
      </c>
    </row>
    <row r="11" spans="1:9" ht="30" customHeight="1" x14ac:dyDescent="0.25">
      <c r="B11" s="79"/>
      <c r="F11" s="91"/>
      <c r="G11" s="91"/>
      <c r="H11" s="91"/>
      <c r="I11" s="91"/>
    </row>
    <row r="12" spans="1:9" ht="30" customHeight="1" x14ac:dyDescent="0.25">
      <c r="B12" s="79" t="s">
        <v>447</v>
      </c>
      <c r="F12" s="91"/>
      <c r="G12" s="91"/>
      <c r="H12" s="91"/>
      <c r="I12" s="91"/>
    </row>
    <row r="13" spans="1:9" ht="30" customHeight="1" thickBot="1" x14ac:dyDescent="0.3">
      <c r="B13" s="79"/>
      <c r="F13" s="91"/>
      <c r="G13" s="91"/>
      <c r="H13" s="91"/>
      <c r="I13" s="91"/>
    </row>
    <row r="14" spans="1:9" ht="60.75" customHeight="1" thickBot="1" x14ac:dyDescent="0.3">
      <c r="A14" s="61" t="s">
        <v>623</v>
      </c>
      <c r="B14" s="61" t="s">
        <v>2</v>
      </c>
      <c r="C14" s="124" t="s">
        <v>665</v>
      </c>
      <c r="D14" s="124" t="s">
        <v>660</v>
      </c>
      <c r="E14" s="202" t="s">
        <v>661</v>
      </c>
      <c r="F14" s="203"/>
      <c r="G14" s="204"/>
      <c r="H14" s="61" t="s">
        <v>666</v>
      </c>
      <c r="I14" s="61" t="s">
        <v>256</v>
      </c>
    </row>
    <row r="15" spans="1:9" s="151" customFormat="1" ht="30" customHeight="1" thickBot="1" x14ac:dyDescent="0.3">
      <c r="A15" s="119"/>
      <c r="B15" s="119"/>
      <c r="C15" s="119"/>
      <c r="D15" s="119"/>
      <c r="E15" s="118" t="s">
        <v>662</v>
      </c>
      <c r="F15" s="118" t="s">
        <v>663</v>
      </c>
      <c r="G15" s="118" t="s">
        <v>664</v>
      </c>
      <c r="H15" s="119"/>
      <c r="I15" s="119"/>
    </row>
    <row r="16" spans="1:9" ht="30" customHeight="1" thickBot="1" x14ac:dyDescent="0.3">
      <c r="A16" s="145">
        <v>470000159</v>
      </c>
      <c r="B16" s="81" t="s">
        <v>493</v>
      </c>
      <c r="C16" s="71"/>
      <c r="D16" s="71"/>
      <c r="E16" s="71"/>
      <c r="F16" s="113"/>
      <c r="G16" s="114">
        <v>63500</v>
      </c>
      <c r="H16" s="162"/>
      <c r="I16" s="160">
        <f>F16+G16+H16</f>
        <v>63500</v>
      </c>
    </row>
    <row r="17" spans="1:9" ht="30" customHeight="1" thickBot="1" x14ac:dyDescent="0.3">
      <c r="A17" s="145">
        <v>470000431</v>
      </c>
      <c r="B17" s="81" t="s">
        <v>319</v>
      </c>
      <c r="C17" s="71"/>
      <c r="D17" s="71"/>
      <c r="E17" s="71"/>
      <c r="F17" s="149">
        <v>15109128</v>
      </c>
      <c r="G17" s="114">
        <v>691000</v>
      </c>
      <c r="H17" s="163"/>
      <c r="I17" s="160">
        <f t="shared" ref="I17:I25" si="0">F17+G17+H17</f>
        <v>15800128</v>
      </c>
    </row>
    <row r="18" spans="1:9" ht="30" customHeight="1" thickBot="1" x14ac:dyDescent="0.3">
      <c r="A18" s="145">
        <v>470000530</v>
      </c>
      <c r="B18" s="81" t="s">
        <v>317</v>
      </c>
      <c r="C18" s="71"/>
      <c r="D18" s="71"/>
      <c r="E18" s="71"/>
      <c r="F18" s="149">
        <v>2657655</v>
      </c>
      <c r="G18" s="114">
        <v>30000</v>
      </c>
      <c r="H18" s="163"/>
      <c r="I18" s="160">
        <f t="shared" si="0"/>
        <v>2687655</v>
      </c>
    </row>
    <row r="19" spans="1:9" ht="30" customHeight="1" thickBot="1" x14ac:dyDescent="0.3">
      <c r="A19" s="145">
        <v>470000548</v>
      </c>
      <c r="B19" s="81" t="s">
        <v>314</v>
      </c>
      <c r="C19" s="71"/>
      <c r="D19" s="71"/>
      <c r="E19" s="71"/>
      <c r="F19" s="149">
        <v>2265390</v>
      </c>
      <c r="G19" s="114">
        <v>54000</v>
      </c>
      <c r="H19" s="163"/>
      <c r="I19" s="160">
        <f t="shared" si="0"/>
        <v>2319390</v>
      </c>
    </row>
    <row r="20" spans="1:9" ht="30" customHeight="1" thickBot="1" x14ac:dyDescent="0.3">
      <c r="A20" s="145">
        <v>470000571</v>
      </c>
      <c r="B20" s="81" t="s">
        <v>307</v>
      </c>
      <c r="C20" s="71"/>
      <c r="D20" s="71"/>
      <c r="E20" s="71"/>
      <c r="F20" s="149">
        <v>3033380</v>
      </c>
      <c r="G20" s="114">
        <v>61000</v>
      </c>
      <c r="H20" s="163"/>
      <c r="I20" s="160">
        <f t="shared" si="0"/>
        <v>3094380</v>
      </c>
    </row>
    <row r="21" spans="1:9" ht="30" customHeight="1" thickBot="1" x14ac:dyDescent="0.3">
      <c r="A21" s="145">
        <v>470002627</v>
      </c>
      <c r="B21" s="81" t="s">
        <v>407</v>
      </c>
      <c r="C21" s="71"/>
      <c r="D21" s="71"/>
      <c r="E21" s="71"/>
      <c r="F21" s="148"/>
      <c r="G21" s="114">
        <v>5000</v>
      </c>
      <c r="H21" s="163"/>
      <c r="I21" s="160">
        <f t="shared" si="0"/>
        <v>5000</v>
      </c>
    </row>
    <row r="22" spans="1:9" ht="30" customHeight="1" thickBot="1" x14ac:dyDescent="0.3">
      <c r="A22" s="145">
        <v>470003062</v>
      </c>
      <c r="B22" s="81" t="s">
        <v>408</v>
      </c>
      <c r="C22" s="71"/>
      <c r="D22" s="71"/>
      <c r="E22" s="71"/>
      <c r="F22" s="148"/>
      <c r="G22" s="114">
        <v>5000</v>
      </c>
      <c r="H22" s="163"/>
      <c r="I22" s="160">
        <f t="shared" si="0"/>
        <v>5000</v>
      </c>
    </row>
    <row r="23" spans="1:9" ht="30" customHeight="1" thickBot="1" x14ac:dyDescent="0.3">
      <c r="A23" s="145">
        <v>470009358</v>
      </c>
      <c r="B23" s="81" t="s">
        <v>494</v>
      </c>
      <c r="C23" s="71"/>
      <c r="D23" s="71"/>
      <c r="E23" s="71"/>
      <c r="F23" s="148"/>
      <c r="G23" s="114">
        <v>48000</v>
      </c>
      <c r="H23" s="163"/>
      <c r="I23" s="160">
        <f t="shared" si="0"/>
        <v>48000</v>
      </c>
    </row>
    <row r="24" spans="1:9" ht="30" customHeight="1" thickBot="1" x14ac:dyDescent="0.3">
      <c r="A24" s="145">
        <v>470010364</v>
      </c>
      <c r="B24" s="81" t="s">
        <v>495</v>
      </c>
      <c r="C24" s="71"/>
      <c r="D24" s="71"/>
      <c r="E24" s="71"/>
      <c r="F24" s="148"/>
      <c r="G24" s="114">
        <v>21500</v>
      </c>
      <c r="H24" s="163"/>
      <c r="I24" s="160">
        <f t="shared" si="0"/>
        <v>21500</v>
      </c>
    </row>
    <row r="25" spans="1:9" ht="30" customHeight="1" thickBot="1" x14ac:dyDescent="0.3">
      <c r="A25" s="145">
        <v>470016049</v>
      </c>
      <c r="B25" s="81" t="s">
        <v>398</v>
      </c>
      <c r="C25" s="71"/>
      <c r="D25" s="71"/>
      <c r="E25" s="71"/>
      <c r="F25" s="149">
        <v>50000</v>
      </c>
      <c r="G25" s="114">
        <v>80000</v>
      </c>
      <c r="H25" s="163"/>
      <c r="I25" s="160">
        <f t="shared" si="0"/>
        <v>130000</v>
      </c>
    </row>
    <row r="26" spans="1:9" ht="15.75" thickBot="1" x14ac:dyDescent="0.3">
      <c r="F26" s="91"/>
      <c r="G26" s="91"/>
      <c r="H26" s="91"/>
      <c r="I26" s="91"/>
    </row>
    <row r="27" spans="1:9" ht="16.5" thickBot="1" x14ac:dyDescent="0.3">
      <c r="A27" s="128" t="s">
        <v>618</v>
      </c>
      <c r="B27" s="129"/>
      <c r="C27" s="130"/>
      <c r="D27" s="130"/>
      <c r="E27" s="130"/>
      <c r="F27" s="130"/>
      <c r="G27" s="130"/>
      <c r="H27" s="130"/>
      <c r="I27" s="131">
        <f>I25+I24+I23+I22+I21+I20+I19+I18+I17+I16+I10+I9+I8+I7+I6+I5+I4+I3</f>
        <v>69065861</v>
      </c>
    </row>
  </sheetData>
  <mergeCells count="2">
    <mergeCell ref="E1:G1"/>
    <mergeCell ref="E14:G1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workbookViewId="0">
      <selection activeCell="E14" sqref="E14"/>
    </sheetView>
  </sheetViews>
  <sheetFormatPr baseColWidth="10" defaultRowHeight="15" x14ac:dyDescent="0.25"/>
  <cols>
    <col min="1" max="1" width="13.42578125" style="1" customWidth="1"/>
    <col min="2" max="2" width="36.140625" customWidth="1"/>
    <col min="3" max="3" width="32" customWidth="1"/>
    <col min="4" max="4" width="13.7109375" customWidth="1"/>
    <col min="5" max="5" width="20" customWidth="1"/>
    <col min="6" max="6" width="22.5703125" customWidth="1"/>
    <col min="7" max="7" width="14.42578125" customWidth="1"/>
    <col min="8" max="8" width="13.85546875" customWidth="1"/>
    <col min="9" max="9" width="16.42578125" bestFit="1" customWidth="1"/>
  </cols>
  <sheetData>
    <row r="1" spans="1:9" ht="65.25" customHeight="1" thickBot="1" x14ac:dyDescent="0.3">
      <c r="A1" s="61" t="s">
        <v>623</v>
      </c>
      <c r="B1" s="61" t="s">
        <v>2</v>
      </c>
      <c r="C1" s="124" t="s">
        <v>665</v>
      </c>
      <c r="D1" s="124" t="s">
        <v>660</v>
      </c>
      <c r="E1" s="202" t="s">
        <v>661</v>
      </c>
      <c r="F1" s="203"/>
      <c r="G1" s="204"/>
      <c r="H1" s="61" t="s">
        <v>666</v>
      </c>
      <c r="I1" s="61" t="s">
        <v>256</v>
      </c>
    </row>
    <row r="2" spans="1:9" s="151" customFormat="1" ht="30" customHeight="1" thickBot="1" x14ac:dyDescent="0.3">
      <c r="A2" s="119"/>
      <c r="B2" s="119"/>
      <c r="C2" s="119"/>
      <c r="D2" s="119"/>
      <c r="E2" s="118" t="s">
        <v>662</v>
      </c>
      <c r="F2" s="118" t="s">
        <v>663</v>
      </c>
      <c r="G2" s="118" t="s">
        <v>664</v>
      </c>
      <c r="H2" s="119"/>
      <c r="I2" s="119"/>
    </row>
    <row r="3" spans="1:9" ht="30" customHeight="1" thickBot="1" x14ac:dyDescent="0.3">
      <c r="A3" s="145">
        <v>640780185</v>
      </c>
      <c r="B3" s="102" t="s">
        <v>183</v>
      </c>
      <c r="C3" s="175" t="s">
        <v>184</v>
      </c>
      <c r="D3" s="64">
        <v>300000</v>
      </c>
      <c r="E3" s="65" t="s">
        <v>23</v>
      </c>
      <c r="F3" s="89">
        <v>1212593</v>
      </c>
      <c r="G3" s="90">
        <v>36000</v>
      </c>
      <c r="H3" s="90"/>
      <c r="I3" s="160">
        <f>F3+G3+H3</f>
        <v>1248593</v>
      </c>
    </row>
    <row r="4" spans="1:9" ht="30" customHeight="1" thickBot="1" x14ac:dyDescent="0.3">
      <c r="A4" s="145">
        <v>640780557</v>
      </c>
      <c r="B4" s="170" t="s">
        <v>185</v>
      </c>
      <c r="C4" s="175" t="s">
        <v>186</v>
      </c>
      <c r="D4" s="66">
        <v>700000</v>
      </c>
      <c r="E4" s="65" t="s">
        <v>23</v>
      </c>
      <c r="F4" s="89">
        <v>50000</v>
      </c>
      <c r="G4" s="90">
        <v>44000</v>
      </c>
      <c r="H4" s="90"/>
      <c r="I4" s="160">
        <f t="shared" ref="I4:I13" si="0">F4+G4+H4</f>
        <v>94000</v>
      </c>
    </row>
    <row r="5" spans="1:9" ht="30" customHeight="1" thickBot="1" x14ac:dyDescent="0.3">
      <c r="A5" s="145">
        <v>640787149</v>
      </c>
      <c r="B5" s="102" t="s">
        <v>187</v>
      </c>
      <c r="C5" s="175" t="s">
        <v>188</v>
      </c>
      <c r="D5" s="64">
        <v>8200000</v>
      </c>
      <c r="E5" s="65" t="s">
        <v>9</v>
      </c>
      <c r="F5" s="89">
        <v>25000</v>
      </c>
      <c r="G5" s="90">
        <v>44600</v>
      </c>
      <c r="H5" s="90"/>
      <c r="I5" s="160">
        <f t="shared" si="0"/>
        <v>69600</v>
      </c>
    </row>
    <row r="6" spans="1:9" ht="30" customHeight="1" thickBot="1" x14ac:dyDescent="0.3">
      <c r="A6" s="145">
        <v>640018255</v>
      </c>
      <c r="B6" s="102" t="s">
        <v>189</v>
      </c>
      <c r="C6" s="175" t="s">
        <v>190</v>
      </c>
      <c r="D6" s="64">
        <v>5628000</v>
      </c>
      <c r="E6" s="65" t="s">
        <v>23</v>
      </c>
      <c r="F6" s="89"/>
      <c r="G6" s="90">
        <v>51000</v>
      </c>
      <c r="H6" s="90"/>
      <c r="I6" s="160">
        <f t="shared" si="0"/>
        <v>51000</v>
      </c>
    </row>
    <row r="7" spans="1:9" ht="30" customHeight="1" thickBot="1" x14ac:dyDescent="0.3">
      <c r="A7" s="145">
        <v>640017646</v>
      </c>
      <c r="B7" s="170" t="s">
        <v>191</v>
      </c>
      <c r="C7" s="175" t="s">
        <v>192</v>
      </c>
      <c r="D7" s="66">
        <v>1500000</v>
      </c>
      <c r="E7" s="65" t="s">
        <v>18</v>
      </c>
      <c r="F7" s="89">
        <v>291847</v>
      </c>
      <c r="G7" s="90">
        <v>117000</v>
      </c>
      <c r="H7" s="90"/>
      <c r="I7" s="160">
        <f t="shared" si="0"/>
        <v>408847</v>
      </c>
    </row>
    <row r="8" spans="1:9" ht="30" customHeight="1" thickBot="1" x14ac:dyDescent="0.3">
      <c r="A8" s="145">
        <v>640000162</v>
      </c>
      <c r="B8" s="102" t="s">
        <v>193</v>
      </c>
      <c r="C8" s="175" t="s">
        <v>194</v>
      </c>
      <c r="D8" s="66">
        <v>10198200</v>
      </c>
      <c r="E8" s="65" t="s">
        <v>18</v>
      </c>
      <c r="F8" s="89">
        <v>28857728</v>
      </c>
      <c r="G8" s="90">
        <v>910000</v>
      </c>
      <c r="H8" s="90"/>
      <c r="I8" s="160">
        <f t="shared" si="0"/>
        <v>29767728</v>
      </c>
    </row>
    <row r="9" spans="1:9" ht="30" customHeight="1" thickBot="1" x14ac:dyDescent="0.3">
      <c r="A9" s="145">
        <v>640780490</v>
      </c>
      <c r="B9" s="102" t="s">
        <v>196</v>
      </c>
      <c r="C9" s="175" t="s">
        <v>197</v>
      </c>
      <c r="D9" s="64">
        <v>2800000</v>
      </c>
      <c r="E9" s="65" t="s">
        <v>9</v>
      </c>
      <c r="F9" s="89"/>
      <c r="G9" s="90">
        <v>133800</v>
      </c>
      <c r="H9" s="90"/>
      <c r="I9" s="160">
        <f t="shared" si="0"/>
        <v>133800</v>
      </c>
    </row>
    <row r="10" spans="1:9" ht="30" customHeight="1" thickBot="1" x14ac:dyDescent="0.3">
      <c r="A10" s="145">
        <v>640000402</v>
      </c>
      <c r="B10" s="102" t="s">
        <v>198</v>
      </c>
      <c r="C10" s="175" t="s">
        <v>524</v>
      </c>
      <c r="D10" s="66">
        <v>4367000</v>
      </c>
      <c r="E10" s="65" t="s">
        <v>18</v>
      </c>
      <c r="F10" s="89">
        <v>4151986</v>
      </c>
      <c r="G10" s="90">
        <v>193000</v>
      </c>
      <c r="H10" s="90"/>
      <c r="I10" s="160">
        <f t="shared" si="0"/>
        <v>4344986</v>
      </c>
    </row>
    <row r="11" spans="1:9" ht="30" customHeight="1" thickBot="1" x14ac:dyDescent="0.3">
      <c r="A11" s="145">
        <v>640000410</v>
      </c>
      <c r="B11" s="102" t="s">
        <v>201</v>
      </c>
      <c r="C11" s="175" t="s">
        <v>202</v>
      </c>
      <c r="D11" s="64">
        <v>25120162</v>
      </c>
      <c r="E11" s="65" t="s">
        <v>9</v>
      </c>
      <c r="F11" s="89">
        <v>10426241</v>
      </c>
      <c r="G11" s="90">
        <v>426000</v>
      </c>
      <c r="H11" s="90"/>
      <c r="I11" s="160">
        <f t="shared" si="0"/>
        <v>10852241</v>
      </c>
    </row>
    <row r="12" spans="1:9" ht="30" customHeight="1" thickBot="1" x14ac:dyDescent="0.3">
      <c r="A12" s="145">
        <v>640000428</v>
      </c>
      <c r="B12" s="102" t="s">
        <v>203</v>
      </c>
      <c r="C12" s="175" t="s">
        <v>204</v>
      </c>
      <c r="D12" s="66">
        <v>6781225</v>
      </c>
      <c r="E12" s="65" t="s">
        <v>23</v>
      </c>
      <c r="F12" s="89">
        <v>4188645</v>
      </c>
      <c r="G12" s="90">
        <v>54000</v>
      </c>
      <c r="H12" s="90"/>
      <c r="I12" s="160">
        <f t="shared" si="0"/>
        <v>4242645</v>
      </c>
    </row>
    <row r="13" spans="1:9" ht="30" customHeight="1" thickBot="1" x14ac:dyDescent="0.3">
      <c r="A13" s="145">
        <v>640000436</v>
      </c>
      <c r="B13" s="170" t="s">
        <v>205</v>
      </c>
      <c r="C13" s="175" t="s">
        <v>206</v>
      </c>
      <c r="D13" s="66">
        <v>5540000</v>
      </c>
      <c r="E13" s="65" t="s">
        <v>9</v>
      </c>
      <c r="F13" s="89">
        <v>200000</v>
      </c>
      <c r="G13" s="90">
        <v>230000</v>
      </c>
      <c r="H13" s="90"/>
      <c r="I13" s="160">
        <f t="shared" si="0"/>
        <v>430000</v>
      </c>
    </row>
    <row r="14" spans="1:9" ht="30" customHeight="1" thickBot="1" x14ac:dyDescent="0.3">
      <c r="A14" s="145">
        <v>640000600</v>
      </c>
      <c r="B14" s="102" t="s">
        <v>208</v>
      </c>
      <c r="C14" s="175" t="s">
        <v>525</v>
      </c>
      <c r="D14" s="64">
        <v>153821291</v>
      </c>
      <c r="E14" s="190">
        <f>50000000+20000000</f>
        <v>70000000</v>
      </c>
      <c r="F14" s="89">
        <v>1816306</v>
      </c>
      <c r="G14" s="90">
        <v>719000</v>
      </c>
      <c r="H14" s="90"/>
      <c r="I14" s="160">
        <f>E14+F14+G14+H14</f>
        <v>72535306</v>
      </c>
    </row>
    <row r="15" spans="1:9" ht="30" customHeight="1" thickBot="1" x14ac:dyDescent="0.3">
      <c r="A15" s="145">
        <v>640003836</v>
      </c>
      <c r="B15" s="102" t="s">
        <v>210</v>
      </c>
      <c r="C15" s="175" t="s">
        <v>526</v>
      </c>
      <c r="D15" s="66">
        <v>11595000</v>
      </c>
      <c r="E15" s="65" t="s">
        <v>9</v>
      </c>
      <c r="F15" s="89">
        <v>1530184</v>
      </c>
      <c r="G15" s="90">
        <v>10000</v>
      </c>
      <c r="H15" s="90"/>
      <c r="I15" s="160">
        <f>F15+G15+H15</f>
        <v>1540184</v>
      </c>
    </row>
    <row r="16" spans="1:9" ht="30" customHeight="1" thickBot="1" x14ac:dyDescent="0.3">
      <c r="A16" s="145">
        <v>640781985</v>
      </c>
      <c r="B16" s="102" t="s">
        <v>527</v>
      </c>
      <c r="C16" s="175" t="s">
        <v>528</v>
      </c>
      <c r="D16" s="66">
        <v>11374407</v>
      </c>
      <c r="E16" s="66">
        <v>433700</v>
      </c>
      <c r="F16" s="89"/>
      <c r="G16" s="90"/>
      <c r="H16" s="90"/>
      <c r="I16" s="160">
        <f>E16+F16+G16+H16</f>
        <v>433700</v>
      </c>
    </row>
    <row r="17" spans="1:9" ht="30" customHeight="1" thickBot="1" x14ac:dyDescent="0.3">
      <c r="A17" s="145">
        <v>640781977</v>
      </c>
      <c r="B17" s="81" t="s">
        <v>529</v>
      </c>
      <c r="C17" s="175"/>
      <c r="D17" s="66">
        <v>7716800</v>
      </c>
      <c r="E17" s="66">
        <v>1700000</v>
      </c>
      <c r="F17" s="89"/>
      <c r="G17" s="90"/>
      <c r="H17" s="90"/>
      <c r="I17" s="160">
        <f>E17+F17+G17+H17</f>
        <v>1700000</v>
      </c>
    </row>
    <row r="18" spans="1:9" ht="30" customHeight="1" x14ac:dyDescent="0.25">
      <c r="B18" s="79"/>
      <c r="F18" s="104"/>
      <c r="G18" s="104"/>
      <c r="H18" s="104"/>
      <c r="I18" s="91"/>
    </row>
    <row r="19" spans="1:9" ht="30" customHeight="1" thickBot="1" x14ac:dyDescent="0.3">
      <c r="B19" s="79" t="s">
        <v>447</v>
      </c>
      <c r="F19" s="104"/>
      <c r="G19" s="104"/>
      <c r="H19" s="104"/>
      <c r="I19" s="91"/>
    </row>
    <row r="20" spans="1:9" ht="60" customHeight="1" thickBot="1" x14ac:dyDescent="0.3">
      <c r="A20" s="61" t="s">
        <v>623</v>
      </c>
      <c r="B20" s="61" t="s">
        <v>2</v>
      </c>
      <c r="C20" s="124" t="s">
        <v>665</v>
      </c>
      <c r="D20" s="124" t="s">
        <v>660</v>
      </c>
      <c r="E20" s="202" t="s">
        <v>661</v>
      </c>
      <c r="F20" s="203"/>
      <c r="G20" s="204"/>
      <c r="H20" s="61" t="s">
        <v>666</v>
      </c>
      <c r="I20" s="61" t="s">
        <v>256</v>
      </c>
    </row>
    <row r="21" spans="1:9" s="151" customFormat="1" ht="30" customHeight="1" thickBot="1" x14ac:dyDescent="0.3">
      <c r="A21" s="119"/>
      <c r="B21" s="119"/>
      <c r="C21" s="119"/>
      <c r="D21" s="119"/>
      <c r="E21" s="118" t="s">
        <v>662</v>
      </c>
      <c r="F21" s="118" t="s">
        <v>663</v>
      </c>
      <c r="G21" s="118" t="s">
        <v>664</v>
      </c>
      <c r="H21" s="119"/>
      <c r="I21" s="119"/>
    </row>
    <row r="22" spans="1:9" ht="30" customHeight="1" thickBot="1" x14ac:dyDescent="0.3">
      <c r="A22" s="145">
        <v>640005591</v>
      </c>
      <c r="B22" s="81" t="s">
        <v>530</v>
      </c>
      <c r="C22" s="71"/>
      <c r="D22" s="71"/>
      <c r="E22" s="71"/>
      <c r="F22" s="105"/>
      <c r="G22" s="106">
        <v>18900</v>
      </c>
      <c r="H22" s="106"/>
      <c r="I22" s="160">
        <f>F22+G22+H22</f>
        <v>18900</v>
      </c>
    </row>
    <row r="23" spans="1:9" ht="30" customHeight="1" thickBot="1" x14ac:dyDescent="0.3">
      <c r="A23" s="145">
        <v>640010518</v>
      </c>
      <c r="B23" s="81" t="s">
        <v>531</v>
      </c>
      <c r="C23" s="71"/>
      <c r="D23" s="71"/>
      <c r="E23" s="71"/>
      <c r="F23" s="105"/>
      <c r="G23" s="106">
        <v>29700</v>
      </c>
      <c r="H23" s="106"/>
      <c r="I23" s="160">
        <f t="shared" ref="I23:I55" si="1">F23+G23+H23</f>
        <v>29700</v>
      </c>
    </row>
    <row r="24" spans="1:9" ht="30" customHeight="1" thickBot="1" x14ac:dyDescent="0.3">
      <c r="A24" s="145">
        <v>640013298</v>
      </c>
      <c r="B24" s="81" t="s">
        <v>395</v>
      </c>
      <c r="C24" s="71"/>
      <c r="D24" s="71"/>
      <c r="E24" s="71"/>
      <c r="F24" s="113"/>
      <c r="G24" s="106">
        <v>25000</v>
      </c>
      <c r="H24" s="106"/>
      <c r="I24" s="160">
        <f t="shared" si="1"/>
        <v>25000</v>
      </c>
    </row>
    <row r="25" spans="1:9" ht="30" customHeight="1" thickBot="1" x14ac:dyDescent="0.3">
      <c r="A25" s="145">
        <v>640016580</v>
      </c>
      <c r="B25" s="81" t="s">
        <v>532</v>
      </c>
      <c r="C25" s="71"/>
      <c r="D25" s="71"/>
      <c r="E25" s="71"/>
      <c r="F25" s="113"/>
      <c r="G25" s="106">
        <v>132100</v>
      </c>
      <c r="H25" s="106"/>
      <c r="I25" s="160">
        <f t="shared" si="1"/>
        <v>132100</v>
      </c>
    </row>
    <row r="26" spans="1:9" ht="30" customHeight="1" thickBot="1" x14ac:dyDescent="0.3">
      <c r="A26" s="145">
        <v>640017224</v>
      </c>
      <c r="B26" s="81" t="s">
        <v>533</v>
      </c>
      <c r="C26" s="71"/>
      <c r="D26" s="71"/>
      <c r="E26" s="71"/>
      <c r="F26" s="113"/>
      <c r="G26" s="106">
        <v>9500</v>
      </c>
      <c r="H26" s="106"/>
      <c r="I26" s="160">
        <f t="shared" si="1"/>
        <v>9500</v>
      </c>
    </row>
    <row r="27" spans="1:9" ht="30" customHeight="1" thickBot="1" x14ac:dyDescent="0.3">
      <c r="A27" s="145">
        <v>640018206</v>
      </c>
      <c r="B27" s="81" t="s">
        <v>534</v>
      </c>
      <c r="C27" s="71"/>
      <c r="D27" s="71"/>
      <c r="E27" s="71"/>
      <c r="F27" s="113"/>
      <c r="G27" s="106">
        <v>460000</v>
      </c>
      <c r="H27" s="106"/>
      <c r="I27" s="160">
        <f t="shared" si="1"/>
        <v>460000</v>
      </c>
    </row>
    <row r="28" spans="1:9" ht="30" customHeight="1" thickBot="1" x14ac:dyDescent="0.3">
      <c r="A28" s="145">
        <v>640018818</v>
      </c>
      <c r="B28" s="81" t="s">
        <v>535</v>
      </c>
      <c r="C28" s="71"/>
      <c r="D28" s="71"/>
      <c r="E28" s="71"/>
      <c r="F28" s="113"/>
      <c r="G28" s="106">
        <v>16400</v>
      </c>
      <c r="H28" s="106"/>
      <c r="I28" s="160">
        <f t="shared" si="1"/>
        <v>16400</v>
      </c>
    </row>
    <row r="29" spans="1:9" ht="30" customHeight="1" thickBot="1" x14ac:dyDescent="0.3">
      <c r="A29" s="145">
        <v>640019220</v>
      </c>
      <c r="B29" s="81" t="s">
        <v>536</v>
      </c>
      <c r="C29" s="71"/>
      <c r="D29" s="71"/>
      <c r="E29" s="71"/>
      <c r="F29" s="113"/>
      <c r="G29" s="106">
        <v>69000</v>
      </c>
      <c r="H29" s="106"/>
      <c r="I29" s="160">
        <f t="shared" si="1"/>
        <v>69000</v>
      </c>
    </row>
    <row r="30" spans="1:9" ht="30" customHeight="1" thickBot="1" x14ac:dyDescent="0.3">
      <c r="A30" s="145">
        <v>640019634</v>
      </c>
      <c r="B30" s="81" t="s">
        <v>537</v>
      </c>
      <c r="C30" s="71"/>
      <c r="D30" s="71"/>
      <c r="E30" s="71"/>
      <c r="F30" s="113"/>
      <c r="G30" s="106">
        <v>9400</v>
      </c>
      <c r="H30" s="106"/>
      <c r="I30" s="160">
        <f t="shared" si="1"/>
        <v>9400</v>
      </c>
    </row>
    <row r="31" spans="1:9" ht="30" customHeight="1" thickBot="1" x14ac:dyDescent="0.3">
      <c r="A31" s="145">
        <v>640020681</v>
      </c>
      <c r="B31" s="81" t="s">
        <v>538</v>
      </c>
      <c r="C31" s="71"/>
      <c r="D31" s="71"/>
      <c r="E31" s="71"/>
      <c r="F31" s="113"/>
      <c r="G31" s="106">
        <v>20000</v>
      </c>
      <c r="H31" s="106"/>
      <c r="I31" s="160">
        <f t="shared" si="1"/>
        <v>20000</v>
      </c>
    </row>
    <row r="32" spans="1:9" ht="30" customHeight="1" thickBot="1" x14ac:dyDescent="0.3">
      <c r="A32" s="145">
        <v>640020715</v>
      </c>
      <c r="B32" s="81" t="s">
        <v>539</v>
      </c>
      <c r="C32" s="71"/>
      <c r="D32" s="71"/>
      <c r="E32" s="71"/>
      <c r="F32" s="115">
        <v>50000</v>
      </c>
      <c r="G32" s="106">
        <v>13306</v>
      </c>
      <c r="H32" s="106"/>
      <c r="I32" s="160">
        <f t="shared" si="1"/>
        <v>63306</v>
      </c>
    </row>
    <row r="33" spans="1:9" ht="30" customHeight="1" thickBot="1" x14ac:dyDescent="0.3">
      <c r="A33" s="145">
        <v>640780268</v>
      </c>
      <c r="B33" s="81" t="s">
        <v>540</v>
      </c>
      <c r="C33" s="71"/>
      <c r="D33" s="71"/>
      <c r="E33" s="71"/>
      <c r="F33" s="113"/>
      <c r="G33" s="106">
        <v>50100</v>
      </c>
      <c r="H33" s="106"/>
      <c r="I33" s="160">
        <f t="shared" si="1"/>
        <v>50100</v>
      </c>
    </row>
    <row r="34" spans="1:9" ht="30" customHeight="1" thickBot="1" x14ac:dyDescent="0.3">
      <c r="A34" s="145">
        <v>640780334</v>
      </c>
      <c r="B34" s="81" t="s">
        <v>541</v>
      </c>
      <c r="C34" s="71"/>
      <c r="D34" s="71"/>
      <c r="E34" s="71"/>
      <c r="F34" s="113"/>
      <c r="G34" s="106">
        <v>20400</v>
      </c>
      <c r="H34" s="106"/>
      <c r="I34" s="160">
        <f t="shared" si="1"/>
        <v>20400</v>
      </c>
    </row>
    <row r="35" spans="1:9" ht="30" customHeight="1" thickBot="1" x14ac:dyDescent="0.3">
      <c r="A35" s="145">
        <v>640780409</v>
      </c>
      <c r="B35" s="81" t="s">
        <v>542</v>
      </c>
      <c r="C35" s="71"/>
      <c r="D35" s="71"/>
      <c r="E35" s="71"/>
      <c r="F35" s="113"/>
      <c r="G35" s="106">
        <v>19900</v>
      </c>
      <c r="H35" s="106"/>
      <c r="I35" s="160">
        <f t="shared" si="1"/>
        <v>19900</v>
      </c>
    </row>
    <row r="36" spans="1:9" ht="30" customHeight="1" thickBot="1" x14ac:dyDescent="0.3">
      <c r="A36" s="145">
        <v>640780581</v>
      </c>
      <c r="B36" s="81" t="s">
        <v>543</v>
      </c>
      <c r="C36" s="71"/>
      <c r="D36" s="71"/>
      <c r="E36" s="71"/>
      <c r="F36" s="113"/>
      <c r="G36" s="106">
        <v>26100</v>
      </c>
      <c r="H36" s="106"/>
      <c r="I36" s="160">
        <f t="shared" si="1"/>
        <v>26100</v>
      </c>
    </row>
    <row r="37" spans="1:9" ht="30" customHeight="1" thickBot="1" x14ac:dyDescent="0.3">
      <c r="A37" s="145">
        <v>640780607</v>
      </c>
      <c r="B37" s="81" t="s">
        <v>544</v>
      </c>
      <c r="C37" s="71"/>
      <c r="D37" s="71"/>
      <c r="E37" s="71"/>
      <c r="F37" s="113"/>
      <c r="G37" s="106">
        <v>15800</v>
      </c>
      <c r="H37" s="106"/>
      <c r="I37" s="160">
        <f t="shared" si="1"/>
        <v>15800</v>
      </c>
    </row>
    <row r="38" spans="1:9" ht="30" customHeight="1" thickBot="1" x14ac:dyDescent="0.3">
      <c r="A38" s="145">
        <v>640780623</v>
      </c>
      <c r="B38" s="81" t="s">
        <v>545</v>
      </c>
      <c r="C38" s="71"/>
      <c r="D38" s="71"/>
      <c r="E38" s="71"/>
      <c r="F38" s="113"/>
      <c r="G38" s="106">
        <v>35200</v>
      </c>
      <c r="H38" s="106"/>
      <c r="I38" s="160">
        <f t="shared" si="1"/>
        <v>35200</v>
      </c>
    </row>
    <row r="39" spans="1:9" ht="30" customHeight="1" thickBot="1" x14ac:dyDescent="0.3">
      <c r="A39" s="145">
        <v>640780631</v>
      </c>
      <c r="B39" s="81" t="s">
        <v>546</v>
      </c>
      <c r="C39" s="71"/>
      <c r="D39" s="71"/>
      <c r="E39" s="71"/>
      <c r="F39" s="113"/>
      <c r="G39" s="106">
        <v>38800</v>
      </c>
      <c r="H39" s="106"/>
      <c r="I39" s="160">
        <f t="shared" si="1"/>
        <v>38800</v>
      </c>
    </row>
    <row r="40" spans="1:9" ht="30" customHeight="1" thickBot="1" x14ac:dyDescent="0.3">
      <c r="A40" s="145">
        <v>640780649</v>
      </c>
      <c r="B40" s="81" t="s">
        <v>547</v>
      </c>
      <c r="C40" s="71"/>
      <c r="D40" s="71"/>
      <c r="E40" s="71"/>
      <c r="F40" s="113"/>
      <c r="G40" s="106">
        <v>25900</v>
      </c>
      <c r="H40" s="106"/>
      <c r="I40" s="160">
        <f t="shared" si="1"/>
        <v>25900</v>
      </c>
    </row>
    <row r="41" spans="1:9" ht="30" customHeight="1" thickBot="1" x14ac:dyDescent="0.3">
      <c r="A41" s="145">
        <v>640780672</v>
      </c>
      <c r="B41" s="81" t="s">
        <v>548</v>
      </c>
      <c r="C41" s="71"/>
      <c r="D41" s="71"/>
      <c r="E41" s="71"/>
      <c r="F41" s="113"/>
      <c r="G41" s="106">
        <v>65700</v>
      </c>
      <c r="H41" s="106"/>
      <c r="I41" s="160">
        <f t="shared" si="1"/>
        <v>65700</v>
      </c>
    </row>
    <row r="42" spans="1:9" ht="30" customHeight="1" thickBot="1" x14ac:dyDescent="0.3">
      <c r="A42" s="145">
        <v>640780714</v>
      </c>
      <c r="B42" s="81" t="s">
        <v>286</v>
      </c>
      <c r="C42" s="71"/>
      <c r="D42" s="71"/>
      <c r="E42" s="71"/>
      <c r="F42" s="115">
        <v>770094</v>
      </c>
      <c r="G42" s="106">
        <v>21000</v>
      </c>
      <c r="H42" s="106"/>
      <c r="I42" s="160">
        <f t="shared" si="1"/>
        <v>791094</v>
      </c>
    </row>
    <row r="43" spans="1:9" ht="30" customHeight="1" thickBot="1" x14ac:dyDescent="0.3">
      <c r="A43" s="145">
        <v>640780748</v>
      </c>
      <c r="B43" s="81" t="s">
        <v>549</v>
      </c>
      <c r="C43" s="71"/>
      <c r="D43" s="71"/>
      <c r="E43" s="71"/>
      <c r="F43" s="113"/>
      <c r="G43" s="106">
        <v>107100</v>
      </c>
      <c r="H43" s="106"/>
      <c r="I43" s="160">
        <f t="shared" si="1"/>
        <v>107100</v>
      </c>
    </row>
    <row r="44" spans="1:9" ht="30" customHeight="1" thickBot="1" x14ac:dyDescent="0.3">
      <c r="A44" s="145">
        <v>640780904</v>
      </c>
      <c r="B44" s="81" t="s">
        <v>378</v>
      </c>
      <c r="C44" s="71"/>
      <c r="D44" s="71"/>
      <c r="E44" s="71"/>
      <c r="F44" s="115">
        <v>10000</v>
      </c>
      <c r="G44" s="106">
        <v>13000</v>
      </c>
      <c r="H44" s="106"/>
      <c r="I44" s="160">
        <f t="shared" si="1"/>
        <v>23000</v>
      </c>
    </row>
    <row r="45" spans="1:9" ht="30" customHeight="1" thickBot="1" x14ac:dyDescent="0.3">
      <c r="A45" s="145">
        <v>640780938</v>
      </c>
      <c r="B45" s="81" t="s">
        <v>550</v>
      </c>
      <c r="C45" s="71"/>
      <c r="D45" s="71"/>
      <c r="E45" s="71"/>
      <c r="F45" s="113"/>
      <c r="G45" s="106">
        <v>105300</v>
      </c>
      <c r="H45" s="106"/>
      <c r="I45" s="160">
        <f t="shared" si="1"/>
        <v>105300</v>
      </c>
    </row>
    <row r="46" spans="1:9" ht="30" customHeight="1" thickBot="1" x14ac:dyDescent="0.3">
      <c r="A46" s="145">
        <v>640780946</v>
      </c>
      <c r="B46" s="81" t="s">
        <v>551</v>
      </c>
      <c r="C46" s="71"/>
      <c r="D46" s="71"/>
      <c r="E46" s="71"/>
      <c r="F46" s="113"/>
      <c r="G46" s="106">
        <v>148800</v>
      </c>
      <c r="H46" s="106"/>
      <c r="I46" s="160">
        <f t="shared" si="1"/>
        <v>148800</v>
      </c>
    </row>
    <row r="47" spans="1:9" ht="30" customHeight="1" thickBot="1" x14ac:dyDescent="0.3">
      <c r="A47" s="145">
        <v>640781175</v>
      </c>
      <c r="B47" s="81" t="s">
        <v>413</v>
      </c>
      <c r="C47" s="71"/>
      <c r="D47" s="71"/>
      <c r="E47" s="71"/>
      <c r="F47" s="113"/>
      <c r="G47" s="106">
        <v>5000</v>
      </c>
      <c r="H47" s="106"/>
      <c r="I47" s="160">
        <f t="shared" si="1"/>
        <v>5000</v>
      </c>
    </row>
    <row r="48" spans="1:9" ht="30" customHeight="1" thickBot="1" x14ac:dyDescent="0.3">
      <c r="A48" s="145">
        <v>640781225</v>
      </c>
      <c r="B48" s="81" t="s">
        <v>552</v>
      </c>
      <c r="C48" s="71"/>
      <c r="D48" s="71"/>
      <c r="E48" s="71"/>
      <c r="F48" s="113"/>
      <c r="G48" s="106">
        <v>73500</v>
      </c>
      <c r="H48" s="106"/>
      <c r="I48" s="160">
        <f t="shared" si="1"/>
        <v>73500</v>
      </c>
    </row>
    <row r="49" spans="1:9" ht="30" customHeight="1" thickBot="1" x14ac:dyDescent="0.3">
      <c r="A49" s="145">
        <v>640781308</v>
      </c>
      <c r="B49" s="81" t="s">
        <v>553</v>
      </c>
      <c r="C49" s="71"/>
      <c r="D49" s="71"/>
      <c r="E49" s="71"/>
      <c r="F49" s="113"/>
      <c r="G49" s="106">
        <v>14500</v>
      </c>
      <c r="H49" s="106"/>
      <c r="I49" s="160">
        <f t="shared" si="1"/>
        <v>14500</v>
      </c>
    </row>
    <row r="50" spans="1:9" ht="30" customHeight="1" thickBot="1" x14ac:dyDescent="0.3">
      <c r="A50" s="145">
        <v>640789426</v>
      </c>
      <c r="B50" s="81" t="s">
        <v>554</v>
      </c>
      <c r="C50" s="71"/>
      <c r="D50" s="71"/>
      <c r="E50" s="71"/>
      <c r="F50" s="113"/>
      <c r="G50" s="106">
        <v>19400</v>
      </c>
      <c r="H50" s="106"/>
      <c r="I50" s="160">
        <f t="shared" si="1"/>
        <v>19400</v>
      </c>
    </row>
    <row r="51" spans="1:9" ht="30" customHeight="1" thickBot="1" x14ac:dyDescent="0.3">
      <c r="A51" s="145">
        <v>640789624</v>
      </c>
      <c r="B51" s="81" t="s">
        <v>384</v>
      </c>
      <c r="C51" s="71"/>
      <c r="D51" s="71"/>
      <c r="E51" s="71"/>
      <c r="F51" s="115">
        <v>10000</v>
      </c>
      <c r="G51" s="106">
        <v>7000</v>
      </c>
      <c r="H51" s="106"/>
      <c r="I51" s="160">
        <f t="shared" si="1"/>
        <v>17000</v>
      </c>
    </row>
    <row r="52" spans="1:9" ht="30" customHeight="1" thickBot="1" x14ac:dyDescent="0.3">
      <c r="A52" s="145">
        <v>640789699</v>
      </c>
      <c r="B52" s="81" t="s">
        <v>394</v>
      </c>
      <c r="C52" s="71"/>
      <c r="D52" s="71"/>
      <c r="E52" s="71"/>
      <c r="F52" s="113"/>
      <c r="G52" s="106">
        <v>57000</v>
      </c>
      <c r="H52" s="106"/>
      <c r="I52" s="160">
        <f t="shared" si="1"/>
        <v>57000</v>
      </c>
    </row>
    <row r="53" spans="1:9" ht="30" customHeight="1" thickBot="1" x14ac:dyDescent="0.3">
      <c r="A53" s="145">
        <v>640792305</v>
      </c>
      <c r="B53" s="81" t="s">
        <v>410</v>
      </c>
      <c r="C53" s="71"/>
      <c r="D53" s="71"/>
      <c r="E53" s="71"/>
      <c r="F53" s="113"/>
      <c r="G53" s="106">
        <v>5000</v>
      </c>
      <c r="H53" s="106"/>
      <c r="I53" s="160">
        <f t="shared" si="1"/>
        <v>5000</v>
      </c>
    </row>
    <row r="54" spans="1:9" ht="30" customHeight="1" thickBot="1" x14ac:dyDescent="0.3">
      <c r="A54" s="145">
        <v>640781332</v>
      </c>
      <c r="B54" s="81" t="s">
        <v>555</v>
      </c>
      <c r="C54" s="71"/>
      <c r="D54" s="71"/>
      <c r="E54" s="71"/>
      <c r="F54" s="113"/>
      <c r="G54" s="106">
        <v>67200</v>
      </c>
      <c r="H54" s="106"/>
      <c r="I54" s="160">
        <f t="shared" si="1"/>
        <v>67200</v>
      </c>
    </row>
    <row r="55" spans="1:9" ht="30" customHeight="1" thickBot="1" x14ac:dyDescent="0.3">
      <c r="A55" s="145">
        <v>640789640</v>
      </c>
      <c r="B55" s="81" t="s">
        <v>556</v>
      </c>
      <c r="C55" s="71"/>
      <c r="D55" s="71"/>
      <c r="E55" s="71"/>
      <c r="F55" s="113"/>
      <c r="G55" s="106">
        <v>65000</v>
      </c>
      <c r="H55" s="106"/>
      <c r="I55" s="160">
        <f t="shared" si="1"/>
        <v>65000</v>
      </c>
    </row>
    <row r="56" spans="1:9" ht="15.75" thickBot="1" x14ac:dyDescent="0.3">
      <c r="F56" s="104"/>
      <c r="G56" s="104"/>
      <c r="H56" s="104"/>
      <c r="I56" s="91"/>
    </row>
    <row r="57" spans="1:9" ht="16.5" thickBot="1" x14ac:dyDescent="0.3">
      <c r="A57" s="128" t="s">
        <v>619</v>
      </c>
      <c r="B57" s="129"/>
      <c r="C57" s="130"/>
      <c r="D57" s="130"/>
      <c r="E57" s="130"/>
      <c r="F57" s="130"/>
      <c r="G57" s="130"/>
      <c r="H57" s="130"/>
      <c r="I57" s="131">
        <f>I55+I54+I53+I52+I51+I50+I49+I48+I47+I46+I45+I44+I43+I42+I41+I40+I39+I38+I37+I36+I35+I34+I33+I32+I31+I30+I29+I28+I27+I26+I25+I24+I23+I22+I17+I16+I15+I14+I13+I12+I11+I10+I9+I8+I7+I6+I5+I4+I3</f>
        <v>130502730</v>
      </c>
    </row>
  </sheetData>
  <mergeCells count="2">
    <mergeCell ref="E1:G1"/>
    <mergeCell ref="E20:G2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E9" sqref="E9"/>
    </sheetView>
  </sheetViews>
  <sheetFormatPr baseColWidth="10" defaultRowHeight="15" x14ac:dyDescent="0.25"/>
  <cols>
    <col min="1" max="1" width="11.42578125" style="1"/>
    <col min="2" max="2" width="32.7109375" customWidth="1"/>
    <col min="3" max="3" width="30.85546875" customWidth="1"/>
    <col min="4" max="4" width="14.5703125" customWidth="1"/>
    <col min="5" max="5" width="20.28515625" customWidth="1"/>
    <col min="6" max="6" width="21.5703125" customWidth="1"/>
    <col min="7" max="7" width="16.140625" customWidth="1"/>
    <col min="8" max="8" width="13.28515625" customWidth="1"/>
    <col min="9" max="9" width="15.28515625" bestFit="1" customWidth="1"/>
  </cols>
  <sheetData>
    <row r="1" spans="1:9" ht="69" customHeight="1" thickBot="1" x14ac:dyDescent="0.3">
      <c r="A1" s="61" t="s">
        <v>623</v>
      </c>
      <c r="B1" s="61" t="s">
        <v>2</v>
      </c>
      <c r="C1" s="124" t="s">
        <v>665</v>
      </c>
      <c r="D1" s="124" t="s">
        <v>660</v>
      </c>
      <c r="E1" s="202" t="s">
        <v>661</v>
      </c>
      <c r="F1" s="203"/>
      <c r="G1" s="204"/>
      <c r="H1" s="61" t="s">
        <v>666</v>
      </c>
      <c r="I1" s="61" t="s">
        <v>256</v>
      </c>
    </row>
    <row r="2" spans="1:9" s="151" customFormat="1" ht="29.25" customHeight="1" thickBot="1" x14ac:dyDescent="0.3">
      <c r="A2" s="119"/>
      <c r="B2" s="119"/>
      <c r="C2" s="119"/>
      <c r="D2" s="119"/>
      <c r="E2" s="118" t="s">
        <v>662</v>
      </c>
      <c r="F2" s="118" t="s">
        <v>663</v>
      </c>
      <c r="G2" s="118" t="s">
        <v>664</v>
      </c>
      <c r="H2" s="119"/>
      <c r="I2" s="119"/>
    </row>
    <row r="3" spans="1:9" ht="30" customHeight="1" thickBot="1" x14ac:dyDescent="0.3">
      <c r="A3" s="145">
        <v>790000087</v>
      </c>
      <c r="B3" s="102" t="s">
        <v>212</v>
      </c>
      <c r="C3" s="175" t="s">
        <v>213</v>
      </c>
      <c r="D3" s="126">
        <v>49000000</v>
      </c>
      <c r="E3" s="143" t="s">
        <v>9</v>
      </c>
      <c r="F3" s="89">
        <v>11810955</v>
      </c>
      <c r="G3" s="112">
        <v>789000</v>
      </c>
      <c r="H3" s="153"/>
      <c r="I3" s="160">
        <f>F3+G3+H3</f>
        <v>12599955</v>
      </c>
    </row>
    <row r="4" spans="1:9" ht="30" customHeight="1" thickBot="1" x14ac:dyDescent="0.3">
      <c r="A4" s="145">
        <v>790000186</v>
      </c>
      <c r="B4" s="102" t="s">
        <v>215</v>
      </c>
      <c r="C4" s="175" t="s">
        <v>216</v>
      </c>
      <c r="D4" s="126">
        <v>55000000</v>
      </c>
      <c r="E4" s="143" t="s">
        <v>23</v>
      </c>
      <c r="F4" s="89"/>
      <c r="G4" s="112">
        <v>23600</v>
      </c>
      <c r="H4" s="117"/>
      <c r="I4" s="160">
        <f t="shared" ref="I4:I8" si="0">F4+G4+H4</f>
        <v>23600</v>
      </c>
    </row>
    <row r="5" spans="1:9" ht="30" customHeight="1" thickBot="1" x14ac:dyDescent="0.3">
      <c r="A5" s="145">
        <v>790000681</v>
      </c>
      <c r="B5" s="102" t="s">
        <v>217</v>
      </c>
      <c r="C5" s="175" t="s">
        <v>218</v>
      </c>
      <c r="D5" s="88">
        <v>3398000</v>
      </c>
      <c r="E5" s="143" t="s">
        <v>18</v>
      </c>
      <c r="F5" s="89">
        <v>50000</v>
      </c>
      <c r="G5" s="112">
        <v>66000</v>
      </c>
      <c r="H5" s="117"/>
      <c r="I5" s="160">
        <f t="shared" si="0"/>
        <v>116000</v>
      </c>
    </row>
    <row r="6" spans="1:9" ht="30" customHeight="1" thickBot="1" x14ac:dyDescent="0.3">
      <c r="A6" s="145">
        <v>790008064</v>
      </c>
      <c r="B6" s="102" t="s">
        <v>219</v>
      </c>
      <c r="C6" s="175" t="s">
        <v>220</v>
      </c>
      <c r="D6" s="88">
        <v>308000</v>
      </c>
      <c r="E6" s="143" t="s">
        <v>18</v>
      </c>
      <c r="F6" s="89">
        <v>233216</v>
      </c>
      <c r="G6" s="112">
        <v>44000</v>
      </c>
      <c r="H6" s="117"/>
      <c r="I6" s="160">
        <f t="shared" si="0"/>
        <v>277216</v>
      </c>
    </row>
    <row r="7" spans="1:9" ht="30" customHeight="1" thickBot="1" x14ac:dyDescent="0.3">
      <c r="A7" s="145">
        <v>790006654</v>
      </c>
      <c r="B7" s="170" t="s">
        <v>221</v>
      </c>
      <c r="C7" s="175" t="s">
        <v>222</v>
      </c>
      <c r="D7" s="88">
        <v>29911000</v>
      </c>
      <c r="E7" s="189">
        <v>5000000</v>
      </c>
      <c r="F7" s="89">
        <v>16137431</v>
      </c>
      <c r="G7" s="112">
        <v>1026000</v>
      </c>
      <c r="H7" s="117"/>
      <c r="I7" s="160">
        <f>SUM(E7:H7)</f>
        <v>22163431</v>
      </c>
    </row>
    <row r="8" spans="1:9" ht="30" customHeight="1" thickBot="1" x14ac:dyDescent="0.3">
      <c r="A8" s="145">
        <v>790009948</v>
      </c>
      <c r="B8" s="102" t="s">
        <v>223</v>
      </c>
      <c r="C8" s="175" t="s">
        <v>224</v>
      </c>
      <c r="D8" s="126">
        <v>2406000</v>
      </c>
      <c r="E8" s="143" t="s">
        <v>18</v>
      </c>
      <c r="F8" s="89"/>
      <c r="G8" s="112">
        <v>204300</v>
      </c>
      <c r="H8" s="117"/>
      <c r="I8" s="160">
        <f t="shared" si="0"/>
        <v>204300</v>
      </c>
    </row>
    <row r="9" spans="1:9" ht="30" customHeight="1" thickBot="1" x14ac:dyDescent="0.3">
      <c r="A9" s="145">
        <v>790003560</v>
      </c>
      <c r="B9" s="102" t="s">
        <v>496</v>
      </c>
      <c r="C9" s="175"/>
      <c r="D9" s="126">
        <v>49038</v>
      </c>
      <c r="E9" s="66">
        <v>39230</v>
      </c>
      <c r="F9" s="89"/>
      <c r="G9" s="89"/>
      <c r="H9" s="112"/>
      <c r="I9" s="160">
        <f>E9+F9+G9+H9</f>
        <v>39230</v>
      </c>
    </row>
    <row r="10" spans="1:9" ht="30" customHeight="1" thickBot="1" x14ac:dyDescent="0.3">
      <c r="A10" s="145">
        <v>790006092</v>
      </c>
      <c r="B10" s="102" t="s">
        <v>497</v>
      </c>
      <c r="C10" s="175"/>
      <c r="D10" s="126">
        <v>615000</v>
      </c>
      <c r="E10" s="66">
        <v>285000</v>
      </c>
      <c r="F10" s="89"/>
      <c r="G10" s="89"/>
      <c r="H10" s="112"/>
      <c r="I10" s="160">
        <f t="shared" ref="I10:I13" si="1">E10+F10+G10+H10</f>
        <v>285000</v>
      </c>
    </row>
    <row r="11" spans="1:9" ht="30" customHeight="1" thickBot="1" x14ac:dyDescent="0.3">
      <c r="A11" s="145">
        <v>790015903</v>
      </c>
      <c r="B11" s="102" t="s">
        <v>498</v>
      </c>
      <c r="C11" s="175"/>
      <c r="D11" s="126">
        <v>4649872</v>
      </c>
      <c r="E11" s="66">
        <v>800000</v>
      </c>
      <c r="F11" s="89"/>
      <c r="G11" s="89"/>
      <c r="H11" s="112"/>
      <c r="I11" s="160">
        <f t="shared" si="1"/>
        <v>800000</v>
      </c>
    </row>
    <row r="12" spans="1:9" ht="30" customHeight="1" thickBot="1" x14ac:dyDescent="0.3">
      <c r="A12" s="145">
        <v>790018188</v>
      </c>
      <c r="B12" s="102" t="s">
        <v>499</v>
      </c>
      <c r="C12" s="175"/>
      <c r="D12" s="126">
        <v>40446</v>
      </c>
      <c r="E12" s="66">
        <v>32356</v>
      </c>
      <c r="F12" s="89"/>
      <c r="G12" s="89"/>
      <c r="H12" s="112"/>
      <c r="I12" s="160">
        <f t="shared" si="1"/>
        <v>32356</v>
      </c>
    </row>
    <row r="13" spans="1:9" ht="30" customHeight="1" thickBot="1" x14ac:dyDescent="0.3">
      <c r="A13" s="145">
        <v>790020796</v>
      </c>
      <c r="B13" s="102" t="s">
        <v>500</v>
      </c>
      <c r="C13" s="175"/>
      <c r="D13" s="127" t="s">
        <v>501</v>
      </c>
      <c r="E13" s="66">
        <v>600000</v>
      </c>
      <c r="F13" s="89"/>
      <c r="G13" s="89"/>
      <c r="H13" s="89">
        <v>2100000</v>
      </c>
      <c r="I13" s="160">
        <f t="shared" si="1"/>
        <v>2700000</v>
      </c>
    </row>
    <row r="14" spans="1:9" ht="30" customHeight="1" x14ac:dyDescent="0.25">
      <c r="B14" s="78"/>
      <c r="F14" s="91"/>
      <c r="G14" s="91"/>
      <c r="H14" s="91"/>
      <c r="I14" s="91"/>
    </row>
    <row r="15" spans="1:9" ht="30" customHeight="1" x14ac:dyDescent="0.25">
      <c r="B15" s="79"/>
      <c r="F15" s="91"/>
      <c r="G15" s="91"/>
      <c r="H15" s="91"/>
      <c r="I15" s="91"/>
    </row>
    <row r="16" spans="1:9" ht="30" customHeight="1" thickBot="1" x14ac:dyDescent="0.3">
      <c r="B16" s="79" t="s">
        <v>447</v>
      </c>
      <c r="F16" s="91"/>
      <c r="G16" s="91"/>
      <c r="H16" s="91"/>
      <c r="I16" s="91"/>
    </row>
    <row r="17" spans="1:9" ht="60" customHeight="1" thickBot="1" x14ac:dyDescent="0.3">
      <c r="A17" s="61" t="s">
        <v>623</v>
      </c>
      <c r="B17" s="61" t="s">
        <v>2</v>
      </c>
      <c r="C17" s="124" t="s">
        <v>665</v>
      </c>
      <c r="D17" s="124" t="s">
        <v>660</v>
      </c>
      <c r="E17" s="202" t="s">
        <v>661</v>
      </c>
      <c r="F17" s="203"/>
      <c r="G17" s="204"/>
      <c r="H17" s="61" t="s">
        <v>666</v>
      </c>
      <c r="I17" s="61" t="s">
        <v>256</v>
      </c>
    </row>
    <row r="18" spans="1:9" s="151" customFormat="1" ht="30" customHeight="1" thickBot="1" x14ac:dyDescent="0.3">
      <c r="A18" s="119"/>
      <c r="B18" s="119"/>
      <c r="C18" s="119"/>
      <c r="D18" s="119"/>
      <c r="E18" s="118" t="s">
        <v>662</v>
      </c>
      <c r="F18" s="118" t="s">
        <v>663</v>
      </c>
      <c r="G18" s="118" t="s">
        <v>664</v>
      </c>
      <c r="H18" s="119"/>
      <c r="I18" s="119"/>
    </row>
    <row r="19" spans="1:9" ht="30" customHeight="1" thickBot="1" x14ac:dyDescent="0.3">
      <c r="A19" s="145">
        <v>790000145</v>
      </c>
      <c r="B19" s="81" t="s">
        <v>502</v>
      </c>
      <c r="C19" s="71"/>
      <c r="D19" s="71"/>
      <c r="E19" s="71"/>
      <c r="F19" s="115">
        <v>196069</v>
      </c>
      <c r="G19" s="106">
        <v>16000</v>
      </c>
      <c r="H19" s="106"/>
      <c r="I19" s="160">
        <f>F19+G19+H19</f>
        <v>212069</v>
      </c>
    </row>
    <row r="20" spans="1:9" ht="30" customHeight="1" thickBot="1" x14ac:dyDescent="0.3">
      <c r="A20" s="145">
        <v>790000269</v>
      </c>
      <c r="B20" s="81" t="s">
        <v>303</v>
      </c>
      <c r="C20" s="71"/>
      <c r="D20" s="71"/>
      <c r="E20" s="71"/>
      <c r="F20" s="115">
        <v>673885</v>
      </c>
      <c r="G20" s="106">
        <v>14000</v>
      </c>
      <c r="H20" s="106"/>
      <c r="I20" s="160">
        <f t="shared" ref="I20:I22" si="2">F20+G20+H20</f>
        <v>687885</v>
      </c>
    </row>
    <row r="21" spans="1:9" ht="30" customHeight="1" thickBot="1" x14ac:dyDescent="0.3">
      <c r="A21" s="145">
        <v>790017289</v>
      </c>
      <c r="B21" s="81" t="s">
        <v>503</v>
      </c>
      <c r="C21" s="71"/>
      <c r="D21" s="71"/>
      <c r="E21" s="71"/>
      <c r="F21" s="113"/>
      <c r="G21" s="106">
        <v>20000</v>
      </c>
      <c r="H21" s="106"/>
      <c r="I21" s="160">
        <f t="shared" si="2"/>
        <v>20000</v>
      </c>
    </row>
    <row r="22" spans="1:9" ht="30" customHeight="1" thickBot="1" x14ac:dyDescent="0.3">
      <c r="A22" s="145">
        <v>790019491</v>
      </c>
      <c r="B22" s="81" t="s">
        <v>311</v>
      </c>
      <c r="C22" s="71"/>
      <c r="D22" s="71"/>
      <c r="E22" s="71"/>
      <c r="F22" s="115">
        <v>8132823</v>
      </c>
      <c r="G22" s="106">
        <v>183000</v>
      </c>
      <c r="H22" s="106"/>
      <c r="I22" s="160">
        <f t="shared" si="2"/>
        <v>8315823</v>
      </c>
    </row>
    <row r="23" spans="1:9" ht="15.75" thickBot="1" x14ac:dyDescent="0.3">
      <c r="F23" s="91"/>
      <c r="G23" s="91"/>
      <c r="H23" s="91"/>
      <c r="I23" s="91"/>
    </row>
    <row r="24" spans="1:9" ht="16.5" thickBot="1" x14ac:dyDescent="0.3">
      <c r="A24" s="128" t="s">
        <v>620</v>
      </c>
      <c r="B24" s="129"/>
      <c r="C24" s="130"/>
      <c r="D24" s="130"/>
      <c r="E24" s="130"/>
      <c r="F24" s="130"/>
      <c r="G24" s="130"/>
      <c r="H24" s="130"/>
      <c r="I24" s="166">
        <f>I22+I21+I20+I19+I13+I12+I11+I10+I9+I8+I7+I6+I5+I4+I3</f>
        <v>48476865</v>
      </c>
    </row>
  </sheetData>
  <mergeCells count="2">
    <mergeCell ref="E1:G1"/>
    <mergeCell ref="E17:G1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abSelected="1" workbookViewId="0">
      <selection activeCell="L5" sqref="L5"/>
    </sheetView>
  </sheetViews>
  <sheetFormatPr baseColWidth="10" defaultRowHeight="15" x14ac:dyDescent="0.25"/>
  <cols>
    <col min="1" max="1" width="13.7109375" style="1" customWidth="1"/>
    <col min="2" max="2" width="33.140625" customWidth="1"/>
    <col min="3" max="3" width="30.5703125" customWidth="1"/>
    <col min="4" max="4" width="14.42578125" customWidth="1"/>
    <col min="5" max="5" width="21.5703125" customWidth="1"/>
    <col min="6" max="6" width="21.42578125" customWidth="1"/>
    <col min="7" max="7" width="17.28515625" customWidth="1"/>
    <col min="8" max="8" width="13.7109375" customWidth="1"/>
    <col min="9" max="9" width="15.28515625" bestFit="1" customWidth="1"/>
  </cols>
  <sheetData>
    <row r="1" spans="1:12" ht="75.75" customHeight="1" thickBot="1" x14ac:dyDescent="0.3">
      <c r="A1" s="61" t="s">
        <v>623</v>
      </c>
      <c r="B1" s="61" t="s">
        <v>2</v>
      </c>
      <c r="C1" s="124" t="s">
        <v>665</v>
      </c>
      <c r="D1" s="124" t="s">
        <v>660</v>
      </c>
      <c r="E1" s="202" t="s">
        <v>661</v>
      </c>
      <c r="F1" s="203"/>
      <c r="G1" s="204"/>
      <c r="H1" s="61" t="s">
        <v>666</v>
      </c>
      <c r="I1" s="61" t="s">
        <v>256</v>
      </c>
    </row>
    <row r="2" spans="1:12" s="151" customFormat="1" ht="27.75" customHeight="1" thickBot="1" x14ac:dyDescent="0.3">
      <c r="A2" s="119"/>
      <c r="B2" s="119"/>
      <c r="C2" s="119"/>
      <c r="D2" s="119"/>
      <c r="E2" s="118" t="s">
        <v>662</v>
      </c>
      <c r="F2" s="118" t="s">
        <v>663</v>
      </c>
      <c r="G2" s="118" t="s">
        <v>664</v>
      </c>
      <c r="H2" s="119"/>
      <c r="I2" s="119"/>
    </row>
    <row r="3" spans="1:12" ht="30" customHeight="1" thickBot="1" x14ac:dyDescent="0.3">
      <c r="A3" s="165">
        <v>860782598</v>
      </c>
      <c r="B3" s="102" t="s">
        <v>225</v>
      </c>
      <c r="C3" s="175" t="s">
        <v>226</v>
      </c>
      <c r="D3" s="64">
        <v>5800000</v>
      </c>
      <c r="E3" s="143" t="s">
        <v>9</v>
      </c>
      <c r="F3" s="66">
        <v>50000</v>
      </c>
      <c r="G3" s="123">
        <v>77000</v>
      </c>
      <c r="H3" s="63"/>
      <c r="I3" s="160">
        <f>F3+G3+H3</f>
        <v>127000</v>
      </c>
    </row>
    <row r="4" spans="1:12" ht="30" customHeight="1" thickBot="1" x14ac:dyDescent="0.3">
      <c r="A4" s="165">
        <v>860011410</v>
      </c>
      <c r="B4" s="102" t="s">
        <v>227</v>
      </c>
      <c r="C4" s="175" t="s">
        <v>228</v>
      </c>
      <c r="D4" s="64">
        <v>120000</v>
      </c>
      <c r="E4" s="143" t="s">
        <v>18</v>
      </c>
      <c r="F4" s="65"/>
      <c r="G4" s="123">
        <v>16300</v>
      </c>
      <c r="H4" s="63"/>
      <c r="I4" s="160">
        <f t="shared" ref="I4:I8" si="0">F4+G4+H4</f>
        <v>16300</v>
      </c>
    </row>
    <row r="5" spans="1:12" ht="60.75" thickBot="1" x14ac:dyDescent="0.3">
      <c r="A5" s="165">
        <v>860014208</v>
      </c>
      <c r="B5" s="102" t="s">
        <v>229</v>
      </c>
      <c r="C5" s="175" t="s">
        <v>230</v>
      </c>
      <c r="D5" s="64">
        <v>177313401</v>
      </c>
      <c r="E5" s="189">
        <v>2000000</v>
      </c>
      <c r="F5" s="66">
        <v>16274486</v>
      </c>
      <c r="G5" s="123">
        <v>2445000</v>
      </c>
      <c r="H5" s="63"/>
      <c r="I5" s="160">
        <f>SUM(E5:H5)</f>
        <v>20719486</v>
      </c>
      <c r="K5" t="s">
        <v>674</v>
      </c>
      <c r="L5" s="104">
        <f>I3+I4+I5+I6+I7+I8+I16+I17+I18+I20+I19+I21+I22</f>
        <v>22590491</v>
      </c>
    </row>
    <row r="6" spans="1:12" ht="30" customHeight="1" thickBot="1" x14ac:dyDescent="0.3">
      <c r="A6" s="165">
        <v>860780048</v>
      </c>
      <c r="B6" s="170" t="s">
        <v>231</v>
      </c>
      <c r="C6" s="175" t="s">
        <v>232</v>
      </c>
      <c r="D6" s="66">
        <v>6739297</v>
      </c>
      <c r="E6" s="143" t="s">
        <v>23</v>
      </c>
      <c r="F6" s="66">
        <v>200000</v>
      </c>
      <c r="G6" s="123">
        <v>244000</v>
      </c>
      <c r="H6" s="63"/>
      <c r="I6" s="160">
        <f t="shared" si="0"/>
        <v>444000</v>
      </c>
      <c r="K6" t="s">
        <v>675</v>
      </c>
      <c r="L6" s="104">
        <f>I9+I10+I11</f>
        <v>710000</v>
      </c>
    </row>
    <row r="7" spans="1:12" ht="30" customHeight="1" thickBot="1" x14ac:dyDescent="0.3">
      <c r="A7" s="165">
        <v>860780436</v>
      </c>
      <c r="B7" s="102" t="s">
        <v>233</v>
      </c>
      <c r="C7" s="175" t="s">
        <v>234</v>
      </c>
      <c r="D7" s="66">
        <v>12700000</v>
      </c>
      <c r="E7" s="143" t="s">
        <v>18</v>
      </c>
      <c r="F7" s="66">
        <v>770244</v>
      </c>
      <c r="G7" s="123">
        <v>27000</v>
      </c>
      <c r="H7" s="63"/>
      <c r="I7" s="160">
        <f t="shared" si="0"/>
        <v>797244</v>
      </c>
    </row>
    <row r="8" spans="1:12" ht="30" customHeight="1" thickBot="1" x14ac:dyDescent="0.3">
      <c r="A8" s="165">
        <v>860009208</v>
      </c>
      <c r="B8" s="102" t="s">
        <v>236</v>
      </c>
      <c r="C8" s="175" t="s">
        <v>237</v>
      </c>
      <c r="D8" s="64">
        <v>31400000</v>
      </c>
      <c r="E8" s="143" t="s">
        <v>23</v>
      </c>
      <c r="F8" s="65"/>
      <c r="G8" s="123">
        <v>32200</v>
      </c>
      <c r="H8" s="63"/>
      <c r="I8" s="160">
        <f t="shared" si="0"/>
        <v>32200</v>
      </c>
    </row>
    <row r="9" spans="1:12" ht="30" customHeight="1" thickBot="1" x14ac:dyDescent="0.3">
      <c r="A9" s="165">
        <v>860784917</v>
      </c>
      <c r="B9" s="102" t="s">
        <v>504</v>
      </c>
      <c r="C9" s="175"/>
      <c r="D9" s="64">
        <v>4306758</v>
      </c>
      <c r="E9" s="66">
        <v>360000</v>
      </c>
      <c r="F9" s="65"/>
      <c r="G9" s="63"/>
      <c r="H9" s="63"/>
      <c r="I9" s="160">
        <f>E9+F9+G9+H9</f>
        <v>360000</v>
      </c>
    </row>
    <row r="10" spans="1:12" ht="30" customHeight="1" thickBot="1" x14ac:dyDescent="0.3">
      <c r="A10" s="165">
        <v>860785617</v>
      </c>
      <c r="B10" s="102" t="s">
        <v>505</v>
      </c>
      <c r="C10" s="175"/>
      <c r="D10" s="64">
        <v>900463</v>
      </c>
      <c r="E10" s="66">
        <v>250000</v>
      </c>
      <c r="F10" s="65"/>
      <c r="G10" s="63"/>
      <c r="H10" s="63"/>
      <c r="I10" s="160">
        <f t="shared" ref="I10:I11" si="1">E10+F10+G10+H10</f>
        <v>250000</v>
      </c>
    </row>
    <row r="11" spans="1:12" ht="30" customHeight="1" thickBot="1" x14ac:dyDescent="0.3">
      <c r="A11" s="165">
        <v>860786102</v>
      </c>
      <c r="B11" s="102" t="s">
        <v>506</v>
      </c>
      <c r="C11" s="175"/>
      <c r="D11" s="64">
        <v>741662</v>
      </c>
      <c r="E11" s="66">
        <v>100000</v>
      </c>
      <c r="F11" s="65"/>
      <c r="G11" s="63"/>
      <c r="H11" s="63"/>
      <c r="I11" s="160">
        <f t="shared" si="1"/>
        <v>100000</v>
      </c>
    </row>
    <row r="12" spans="1:12" ht="30" customHeight="1" x14ac:dyDescent="0.25">
      <c r="A12" s="116"/>
      <c r="B12" s="79"/>
      <c r="I12" s="91"/>
    </row>
    <row r="13" spans="1:12" ht="30" customHeight="1" thickBot="1" x14ac:dyDescent="0.3">
      <c r="A13" s="116"/>
      <c r="B13" s="79" t="s">
        <v>447</v>
      </c>
      <c r="I13" s="91"/>
    </row>
    <row r="14" spans="1:12" ht="79.5" customHeight="1" thickBot="1" x14ac:dyDescent="0.3">
      <c r="A14" s="61" t="s">
        <v>623</v>
      </c>
      <c r="B14" s="61" t="s">
        <v>2</v>
      </c>
      <c r="C14" s="124" t="s">
        <v>665</v>
      </c>
      <c r="D14" s="124" t="s">
        <v>660</v>
      </c>
      <c r="E14" s="202" t="s">
        <v>661</v>
      </c>
      <c r="F14" s="203"/>
      <c r="G14" s="204"/>
      <c r="H14" s="61" t="s">
        <v>666</v>
      </c>
      <c r="I14" s="61" t="s">
        <v>256</v>
      </c>
    </row>
    <row r="15" spans="1:12" s="151" customFormat="1" ht="30" customHeight="1" thickBot="1" x14ac:dyDescent="0.3">
      <c r="A15" s="119"/>
      <c r="B15" s="119"/>
      <c r="C15" s="119"/>
      <c r="D15" s="119"/>
      <c r="E15" s="118" t="s">
        <v>662</v>
      </c>
      <c r="F15" s="118" t="s">
        <v>663</v>
      </c>
      <c r="G15" s="118" t="s">
        <v>664</v>
      </c>
      <c r="H15" s="119"/>
      <c r="I15" s="119"/>
    </row>
    <row r="16" spans="1:12" ht="30" customHeight="1" thickBot="1" x14ac:dyDescent="0.3">
      <c r="A16" s="165">
        <v>860008929</v>
      </c>
      <c r="B16" s="81" t="s">
        <v>507</v>
      </c>
      <c r="C16" s="71"/>
      <c r="D16" s="71"/>
      <c r="E16" s="71"/>
      <c r="F16" s="84"/>
      <c r="G16" s="67">
        <v>39000</v>
      </c>
      <c r="H16" s="67"/>
      <c r="I16" s="160">
        <f>F16+G16+H16</f>
        <v>39000</v>
      </c>
    </row>
    <row r="17" spans="1:10" ht="30" customHeight="1" thickBot="1" x14ac:dyDescent="0.3">
      <c r="A17" s="165">
        <v>860010321</v>
      </c>
      <c r="B17" s="81" t="s">
        <v>508</v>
      </c>
      <c r="C17" s="71"/>
      <c r="D17" s="71"/>
      <c r="E17" s="71"/>
      <c r="F17" s="84"/>
      <c r="G17" s="67">
        <v>177700</v>
      </c>
      <c r="H17" s="67"/>
      <c r="I17" s="160">
        <f t="shared" ref="I17:I22" si="2">F17+G17+H17</f>
        <v>177700</v>
      </c>
      <c r="J17" s="151"/>
    </row>
    <row r="18" spans="1:10" ht="30" customHeight="1" thickBot="1" x14ac:dyDescent="0.3">
      <c r="A18" s="165">
        <v>860780311</v>
      </c>
      <c r="B18" s="81" t="s">
        <v>509</v>
      </c>
      <c r="C18" s="71"/>
      <c r="D18" s="71"/>
      <c r="E18" s="71"/>
      <c r="F18" s="84"/>
      <c r="G18" s="67">
        <v>75200</v>
      </c>
      <c r="H18" s="67"/>
      <c r="I18" s="160">
        <f t="shared" si="2"/>
        <v>75200</v>
      </c>
    </row>
    <row r="19" spans="1:10" ht="30" customHeight="1" thickBot="1" x14ac:dyDescent="0.3">
      <c r="A19" s="165">
        <v>860780568</v>
      </c>
      <c r="B19" s="81" t="s">
        <v>510</v>
      </c>
      <c r="C19" s="71"/>
      <c r="D19" s="71"/>
      <c r="E19" s="71"/>
      <c r="F19" s="84"/>
      <c r="G19" s="67">
        <v>50500</v>
      </c>
      <c r="H19" s="67"/>
      <c r="I19" s="160">
        <f t="shared" si="2"/>
        <v>50500</v>
      </c>
    </row>
    <row r="20" spans="1:10" ht="30" customHeight="1" thickBot="1" x14ac:dyDescent="0.3">
      <c r="A20" s="165">
        <v>860790419</v>
      </c>
      <c r="B20" s="81" t="s">
        <v>511</v>
      </c>
      <c r="C20" s="71"/>
      <c r="D20" s="71"/>
      <c r="E20" s="71"/>
      <c r="F20" s="84"/>
      <c r="G20" s="67">
        <v>30900</v>
      </c>
      <c r="H20" s="67"/>
      <c r="I20" s="160">
        <f t="shared" si="2"/>
        <v>30900</v>
      </c>
    </row>
    <row r="21" spans="1:10" ht="30" customHeight="1" thickBot="1" x14ac:dyDescent="0.3">
      <c r="A21" s="165">
        <v>860791268</v>
      </c>
      <c r="B21" s="81" t="s">
        <v>512</v>
      </c>
      <c r="C21" s="71"/>
      <c r="D21" s="71"/>
      <c r="E21" s="71"/>
      <c r="F21" s="84"/>
      <c r="G21" s="67">
        <v>21800</v>
      </c>
      <c r="H21" s="67"/>
      <c r="I21" s="160">
        <f t="shared" si="2"/>
        <v>21800</v>
      </c>
    </row>
    <row r="22" spans="1:10" ht="30" customHeight="1" thickBot="1" x14ac:dyDescent="0.3">
      <c r="A22" s="165">
        <v>860793405</v>
      </c>
      <c r="B22" s="81" t="s">
        <v>513</v>
      </c>
      <c r="C22" s="71"/>
      <c r="D22" s="71"/>
      <c r="E22" s="71"/>
      <c r="F22" s="67">
        <v>45161</v>
      </c>
      <c r="G22" s="67">
        <v>14000</v>
      </c>
      <c r="H22" s="67"/>
      <c r="I22" s="160">
        <f t="shared" si="2"/>
        <v>59161</v>
      </c>
    </row>
    <row r="23" spans="1:10" ht="15.75" thickBot="1" x14ac:dyDescent="0.3">
      <c r="I23" s="104"/>
    </row>
    <row r="24" spans="1:10" ht="16.5" thickBot="1" x14ac:dyDescent="0.3">
      <c r="A24" s="128" t="s">
        <v>621</v>
      </c>
      <c r="B24" s="129"/>
      <c r="C24" s="130"/>
      <c r="D24" s="130"/>
      <c r="E24" s="130"/>
      <c r="F24" s="130"/>
      <c r="G24" s="130"/>
      <c r="H24" s="130"/>
      <c r="I24" s="166">
        <f>I22+I21+I20+I19+I18+I17+I16+I11+I10+I9+I8+I7+I6+I5+I4+I3</f>
        <v>23300491</v>
      </c>
    </row>
    <row r="25" spans="1:10" x14ac:dyDescent="0.25">
      <c r="I25" s="104"/>
    </row>
  </sheetData>
  <mergeCells count="2">
    <mergeCell ref="E1:G1"/>
    <mergeCell ref="E14:G1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B19" workbookViewId="0">
      <selection activeCell="G13" sqref="G13"/>
    </sheetView>
  </sheetViews>
  <sheetFormatPr baseColWidth="10" defaultRowHeight="15" x14ac:dyDescent="0.25"/>
  <cols>
    <col min="1" max="1" width="12.85546875" style="1" customWidth="1"/>
    <col min="2" max="2" width="38.85546875" customWidth="1"/>
    <col min="3" max="3" width="31.5703125" customWidth="1"/>
    <col min="4" max="4" width="14.85546875" customWidth="1"/>
    <col min="5" max="5" width="22.140625" bestFit="1" customWidth="1"/>
    <col min="6" max="6" width="24.5703125" bestFit="1" customWidth="1"/>
    <col min="7" max="7" width="19.28515625" customWidth="1"/>
    <col min="8" max="8" width="18" customWidth="1"/>
    <col min="9" max="9" width="13.85546875" bestFit="1" customWidth="1"/>
  </cols>
  <sheetData>
    <row r="1" spans="1:10" ht="69.75" customHeight="1" thickBot="1" x14ac:dyDescent="0.3">
      <c r="A1" s="61" t="s">
        <v>623</v>
      </c>
      <c r="B1" s="61" t="s">
        <v>2</v>
      </c>
      <c r="C1" s="124" t="s">
        <v>665</v>
      </c>
      <c r="D1" s="124" t="s">
        <v>660</v>
      </c>
      <c r="E1" s="202" t="s">
        <v>661</v>
      </c>
      <c r="F1" s="203"/>
      <c r="G1" s="204"/>
      <c r="H1" s="61" t="s">
        <v>666</v>
      </c>
      <c r="I1" s="61" t="s">
        <v>256</v>
      </c>
    </row>
    <row r="2" spans="1:10" s="151" customFormat="1" ht="30" customHeight="1" thickBot="1" x14ac:dyDescent="0.3">
      <c r="A2" s="119"/>
      <c r="B2" s="119"/>
      <c r="C2" s="119"/>
      <c r="D2" s="119"/>
      <c r="E2" s="118" t="s">
        <v>662</v>
      </c>
      <c r="F2" s="118" t="s">
        <v>663</v>
      </c>
      <c r="G2" s="118" t="s">
        <v>664</v>
      </c>
      <c r="H2" s="119"/>
      <c r="I2" s="119"/>
    </row>
    <row r="3" spans="1:10" ht="30" customHeight="1" thickBot="1" x14ac:dyDescent="0.3">
      <c r="A3" s="165">
        <v>870000064</v>
      </c>
      <c r="B3" s="102" t="s">
        <v>238</v>
      </c>
      <c r="C3" s="175" t="s">
        <v>239</v>
      </c>
      <c r="D3" s="64">
        <v>299783000</v>
      </c>
      <c r="E3" s="143" t="s">
        <v>9</v>
      </c>
      <c r="F3" s="89">
        <v>1500000</v>
      </c>
      <c r="G3" s="90">
        <v>1614000</v>
      </c>
      <c r="H3" s="70" t="s">
        <v>514</v>
      </c>
      <c r="I3" s="160">
        <f>F3+G3+101000000</f>
        <v>104114000</v>
      </c>
      <c r="J3" s="151"/>
    </row>
    <row r="4" spans="1:10" ht="30" customHeight="1" thickBot="1" x14ac:dyDescent="0.3">
      <c r="A4" s="165">
        <v>870000098</v>
      </c>
      <c r="B4" s="170" t="s">
        <v>240</v>
      </c>
      <c r="C4" s="175" t="s">
        <v>241</v>
      </c>
      <c r="D4" s="66">
        <v>2497596</v>
      </c>
      <c r="E4" s="143" t="s">
        <v>18</v>
      </c>
      <c r="F4" s="89">
        <v>3499859</v>
      </c>
      <c r="G4" s="90">
        <v>419000</v>
      </c>
      <c r="H4" s="90"/>
      <c r="I4" s="160">
        <f>F4+G4+H4</f>
        <v>3918859</v>
      </c>
    </row>
    <row r="5" spans="1:10" ht="30" customHeight="1" thickBot="1" x14ac:dyDescent="0.3">
      <c r="A5" s="165">
        <v>870000270</v>
      </c>
      <c r="B5" s="170" t="s">
        <v>242</v>
      </c>
      <c r="C5" s="175" t="s">
        <v>243</v>
      </c>
      <c r="D5" s="66">
        <v>500000</v>
      </c>
      <c r="E5" s="143" t="s">
        <v>18</v>
      </c>
      <c r="F5" s="89">
        <v>378135</v>
      </c>
      <c r="G5" s="90">
        <v>140000</v>
      </c>
      <c r="H5" s="90"/>
      <c r="I5" s="160">
        <f t="shared" ref="I5:I9" si="0">F5+G5+H5</f>
        <v>518135</v>
      </c>
    </row>
    <row r="6" spans="1:10" ht="30" customHeight="1" thickBot="1" x14ac:dyDescent="0.3">
      <c r="A6" s="165">
        <v>870000221</v>
      </c>
      <c r="B6" s="102" t="s">
        <v>244</v>
      </c>
      <c r="C6" s="175" t="s">
        <v>245</v>
      </c>
      <c r="D6" s="64">
        <v>995000</v>
      </c>
      <c r="E6" s="143" t="s">
        <v>18</v>
      </c>
      <c r="F6" s="89"/>
      <c r="G6" s="90">
        <v>10200</v>
      </c>
      <c r="H6" s="90"/>
      <c r="I6" s="160">
        <f t="shared" si="0"/>
        <v>10200</v>
      </c>
    </row>
    <row r="7" spans="1:10" ht="30" customHeight="1" thickBot="1" x14ac:dyDescent="0.3">
      <c r="A7" s="165">
        <v>870000288</v>
      </c>
      <c r="B7" s="102" t="s">
        <v>246</v>
      </c>
      <c r="C7" s="175" t="s">
        <v>247</v>
      </c>
      <c r="D7" s="64">
        <v>6822000</v>
      </c>
      <c r="E7" s="143" t="s">
        <v>23</v>
      </c>
      <c r="F7" s="89"/>
      <c r="G7" s="90">
        <v>390985</v>
      </c>
      <c r="H7" s="90"/>
      <c r="I7" s="160">
        <f t="shared" si="0"/>
        <v>390985</v>
      </c>
    </row>
    <row r="8" spans="1:10" ht="30" customHeight="1" thickBot="1" x14ac:dyDescent="0.3">
      <c r="A8" s="165">
        <v>870002466</v>
      </c>
      <c r="B8" s="170" t="s">
        <v>248</v>
      </c>
      <c r="C8" s="175" t="s">
        <v>249</v>
      </c>
      <c r="D8" s="66">
        <v>3750000</v>
      </c>
      <c r="E8" s="143" t="s">
        <v>23</v>
      </c>
      <c r="F8" s="89">
        <v>200000</v>
      </c>
      <c r="G8" s="90">
        <v>276000</v>
      </c>
      <c r="H8" s="90"/>
      <c r="I8" s="160">
        <f t="shared" si="0"/>
        <v>476000</v>
      </c>
    </row>
    <row r="9" spans="1:10" ht="30" customHeight="1" thickBot="1" x14ac:dyDescent="0.3">
      <c r="A9" s="165">
        <v>870014503</v>
      </c>
      <c r="B9" s="102" t="s">
        <v>250</v>
      </c>
      <c r="C9" s="175" t="s">
        <v>251</v>
      </c>
      <c r="D9" s="66">
        <v>2500000</v>
      </c>
      <c r="E9" s="143" t="s">
        <v>23</v>
      </c>
      <c r="F9" s="89">
        <v>1541216</v>
      </c>
      <c r="G9" s="90">
        <v>57000</v>
      </c>
      <c r="H9" s="90"/>
      <c r="I9" s="160">
        <f t="shared" si="0"/>
        <v>1598216</v>
      </c>
    </row>
    <row r="10" spans="1:10" ht="30" customHeight="1" thickBot="1" x14ac:dyDescent="0.3">
      <c r="A10" s="165">
        <v>870000171</v>
      </c>
      <c r="B10" s="170" t="s">
        <v>252</v>
      </c>
      <c r="C10" s="175" t="s">
        <v>253</v>
      </c>
      <c r="D10" s="66">
        <v>436599</v>
      </c>
      <c r="E10" s="89">
        <v>100000</v>
      </c>
      <c r="F10" s="89">
        <v>2419700</v>
      </c>
      <c r="G10" s="90">
        <v>44000</v>
      </c>
      <c r="H10" s="90"/>
      <c r="I10" s="160">
        <f>E10+F10+G10+H10</f>
        <v>2563700</v>
      </c>
    </row>
    <row r="11" spans="1:10" ht="30" customHeight="1" thickBot="1" x14ac:dyDescent="0.3">
      <c r="A11" s="165">
        <v>870007358</v>
      </c>
      <c r="B11" s="102" t="s">
        <v>254</v>
      </c>
      <c r="C11" s="175" t="s">
        <v>255</v>
      </c>
      <c r="D11" s="66">
        <v>300000</v>
      </c>
      <c r="E11" s="143" t="s">
        <v>23</v>
      </c>
      <c r="F11" s="89"/>
      <c r="G11" s="90">
        <v>21700</v>
      </c>
      <c r="H11" s="90"/>
      <c r="I11" s="160">
        <f>F11+G11+H11</f>
        <v>21700</v>
      </c>
    </row>
    <row r="12" spans="1:10" ht="30" customHeight="1" thickBot="1" x14ac:dyDescent="0.3">
      <c r="A12" s="165">
        <v>870005782</v>
      </c>
      <c r="B12" s="102" t="s">
        <v>515</v>
      </c>
      <c r="C12" s="175"/>
      <c r="D12" s="66">
        <v>577582</v>
      </c>
      <c r="E12" s="66">
        <v>250000</v>
      </c>
      <c r="F12" s="89"/>
      <c r="G12" s="90"/>
      <c r="H12" s="90"/>
      <c r="I12" s="160">
        <f>E12+F12+G12+H12</f>
        <v>250000</v>
      </c>
    </row>
    <row r="13" spans="1:10" ht="30" customHeight="1" thickBot="1" x14ac:dyDescent="0.3">
      <c r="A13" s="165">
        <v>870003639</v>
      </c>
      <c r="B13" s="102" t="s">
        <v>516</v>
      </c>
      <c r="C13" s="175"/>
      <c r="D13" s="66">
        <v>13601932</v>
      </c>
      <c r="E13" s="66">
        <v>2300000</v>
      </c>
      <c r="F13" s="89"/>
      <c r="G13" s="90"/>
      <c r="H13" s="90"/>
      <c r="I13" s="160">
        <f t="shared" ref="I13:I17" si="1">E13+F13+G13+H13</f>
        <v>2300000</v>
      </c>
    </row>
    <row r="14" spans="1:10" ht="30" customHeight="1" thickBot="1" x14ac:dyDescent="0.3">
      <c r="A14" s="165">
        <v>870005949</v>
      </c>
      <c r="B14" s="102" t="s">
        <v>517</v>
      </c>
      <c r="C14" s="175"/>
      <c r="D14" s="66">
        <v>513260</v>
      </c>
      <c r="E14" s="66">
        <v>300000</v>
      </c>
      <c r="F14" s="89"/>
      <c r="G14" s="90"/>
      <c r="H14" s="90"/>
      <c r="I14" s="160">
        <f t="shared" si="1"/>
        <v>300000</v>
      </c>
    </row>
    <row r="15" spans="1:10" ht="30" customHeight="1" thickBot="1" x14ac:dyDescent="0.3">
      <c r="A15" s="165">
        <v>870006004</v>
      </c>
      <c r="B15" s="102" t="s">
        <v>518</v>
      </c>
      <c r="C15" s="175"/>
      <c r="D15" s="66">
        <v>221175</v>
      </c>
      <c r="E15" s="66">
        <v>100000</v>
      </c>
      <c r="F15" s="89"/>
      <c r="G15" s="90"/>
      <c r="H15" s="90"/>
      <c r="I15" s="160">
        <f t="shared" si="1"/>
        <v>100000</v>
      </c>
    </row>
    <row r="16" spans="1:10" ht="30" customHeight="1" thickBot="1" x14ac:dyDescent="0.3">
      <c r="A16" s="165">
        <v>870007911</v>
      </c>
      <c r="B16" s="102" t="s">
        <v>519</v>
      </c>
      <c r="C16" s="175" t="s">
        <v>520</v>
      </c>
      <c r="D16" s="88">
        <v>2900000</v>
      </c>
      <c r="E16" s="66">
        <v>463541</v>
      </c>
      <c r="F16" s="89"/>
      <c r="G16" s="90"/>
      <c r="H16" s="89">
        <v>350000</v>
      </c>
      <c r="I16" s="160">
        <f t="shared" si="1"/>
        <v>813541</v>
      </c>
      <c r="J16" s="151"/>
    </row>
    <row r="17" spans="1:10" ht="30" customHeight="1" thickBot="1" x14ac:dyDescent="0.3">
      <c r="A17" s="165">
        <v>870007911</v>
      </c>
      <c r="B17" s="102" t="s">
        <v>519</v>
      </c>
      <c r="C17" s="175" t="s">
        <v>521</v>
      </c>
      <c r="D17" s="88">
        <v>1300000</v>
      </c>
      <c r="E17" s="65"/>
      <c r="F17" s="89"/>
      <c r="G17" s="90"/>
      <c r="H17" s="89">
        <v>450000</v>
      </c>
      <c r="I17" s="160">
        <f t="shared" si="1"/>
        <v>450000</v>
      </c>
      <c r="J17" s="151"/>
    </row>
    <row r="18" spans="1:10" ht="30" customHeight="1" x14ac:dyDescent="0.25">
      <c r="B18" s="79"/>
      <c r="D18" s="97"/>
      <c r="F18" s="73"/>
      <c r="G18" s="73"/>
      <c r="H18" s="73"/>
      <c r="I18" s="73"/>
    </row>
    <row r="19" spans="1:10" ht="30" customHeight="1" thickBot="1" x14ac:dyDescent="0.3">
      <c r="B19" s="79" t="s">
        <v>447</v>
      </c>
      <c r="F19" s="73"/>
      <c r="G19" s="73"/>
      <c r="H19" s="73"/>
      <c r="I19" s="73"/>
    </row>
    <row r="20" spans="1:10" ht="69" customHeight="1" thickBot="1" x14ac:dyDescent="0.3">
      <c r="A20" s="61" t="s">
        <v>623</v>
      </c>
      <c r="B20" s="61" t="s">
        <v>2</v>
      </c>
      <c r="C20" s="124" t="s">
        <v>665</v>
      </c>
      <c r="D20" s="124" t="s">
        <v>660</v>
      </c>
      <c r="E20" s="202" t="s">
        <v>661</v>
      </c>
      <c r="F20" s="203"/>
      <c r="G20" s="204"/>
      <c r="H20" s="61" t="s">
        <v>666</v>
      </c>
      <c r="I20" s="61" t="s">
        <v>256</v>
      </c>
    </row>
    <row r="21" spans="1:10" s="151" customFormat="1" ht="30" customHeight="1" thickBot="1" x14ac:dyDescent="0.3">
      <c r="A21" s="119"/>
      <c r="B21" s="119"/>
      <c r="C21" s="119"/>
      <c r="D21" s="119"/>
      <c r="E21" s="118" t="s">
        <v>662</v>
      </c>
      <c r="F21" s="118" t="s">
        <v>663</v>
      </c>
      <c r="G21" s="118" t="s">
        <v>664</v>
      </c>
      <c r="H21" s="119"/>
      <c r="I21" s="119"/>
    </row>
    <row r="22" spans="1:10" ht="30" customHeight="1" thickBot="1" x14ac:dyDescent="0.3">
      <c r="A22" s="165">
        <v>870000411</v>
      </c>
      <c r="B22" s="81" t="s">
        <v>522</v>
      </c>
      <c r="C22" s="84"/>
      <c r="D22" s="84"/>
      <c r="E22" s="92"/>
      <c r="F22" s="66"/>
      <c r="G22" s="66">
        <v>107900</v>
      </c>
      <c r="H22" s="94"/>
      <c r="I22" s="66">
        <f>F22+G22+H22</f>
        <v>107900</v>
      </c>
    </row>
    <row r="23" spans="1:10" ht="30" customHeight="1" thickBot="1" x14ac:dyDescent="0.3">
      <c r="A23" s="165">
        <v>870004231</v>
      </c>
      <c r="B23" s="81" t="s">
        <v>359</v>
      </c>
      <c r="C23" s="84"/>
      <c r="D23" s="84"/>
      <c r="E23" s="92"/>
      <c r="F23" s="66">
        <v>127941</v>
      </c>
      <c r="G23" s="66">
        <v>34000</v>
      </c>
      <c r="H23" s="94"/>
      <c r="I23" s="66">
        <f t="shared" ref="I23:I26" si="2">F23+G23+H23</f>
        <v>161941</v>
      </c>
    </row>
    <row r="24" spans="1:10" ht="30" customHeight="1" thickBot="1" x14ac:dyDescent="0.3">
      <c r="A24" s="165">
        <v>870000601</v>
      </c>
      <c r="B24" s="81" t="s">
        <v>271</v>
      </c>
      <c r="C24" s="82"/>
      <c r="D24" s="82"/>
      <c r="E24" s="93"/>
      <c r="F24" s="66">
        <v>3791406</v>
      </c>
      <c r="G24" s="66">
        <v>22000</v>
      </c>
      <c r="H24" s="94"/>
      <c r="I24" s="66">
        <f t="shared" si="2"/>
        <v>3813406</v>
      </c>
    </row>
    <row r="25" spans="1:10" ht="30" customHeight="1" thickBot="1" x14ac:dyDescent="0.3">
      <c r="A25" s="165">
        <v>870016631</v>
      </c>
      <c r="B25" s="81" t="s">
        <v>523</v>
      </c>
      <c r="C25" s="84"/>
      <c r="D25" s="84"/>
      <c r="E25" s="92"/>
      <c r="F25" s="66"/>
      <c r="G25" s="66">
        <v>28500</v>
      </c>
      <c r="H25" s="94"/>
      <c r="I25" s="66">
        <f t="shared" si="2"/>
        <v>28500</v>
      </c>
    </row>
    <row r="26" spans="1:10" ht="30" customHeight="1" thickBot="1" x14ac:dyDescent="0.3">
      <c r="A26" s="165">
        <v>870018066</v>
      </c>
      <c r="B26" s="81" t="s">
        <v>392</v>
      </c>
      <c r="C26" s="84"/>
      <c r="D26" s="84"/>
      <c r="E26" s="92"/>
      <c r="F26" s="66"/>
      <c r="G26" s="66">
        <v>90600</v>
      </c>
      <c r="H26" s="94"/>
      <c r="I26" s="66">
        <f t="shared" si="2"/>
        <v>90600</v>
      </c>
    </row>
    <row r="27" spans="1:10" ht="15.75" thickBot="1" x14ac:dyDescent="0.3">
      <c r="E27" s="96"/>
      <c r="F27" s="95"/>
      <c r="G27" s="95"/>
      <c r="H27" s="95"/>
      <c r="I27" s="151"/>
    </row>
    <row r="28" spans="1:10" ht="16.5" thickBot="1" x14ac:dyDescent="0.3">
      <c r="A28" s="128" t="s">
        <v>622</v>
      </c>
      <c r="B28" s="183"/>
      <c r="C28" s="184"/>
      <c r="D28" s="184"/>
      <c r="E28" s="184"/>
      <c r="F28" s="184"/>
      <c r="G28" s="184"/>
      <c r="H28" s="184"/>
      <c r="I28" s="185">
        <f>I26+I25+I24+I23+I22+I17+I16+I15+I14+I13+I12+I11+I10+I9+I8+I7+I6+I5+I4+I3</f>
        <v>122027683</v>
      </c>
    </row>
    <row r="29" spans="1:10" ht="15.75" thickBot="1" x14ac:dyDescent="0.3">
      <c r="B29" s="129"/>
      <c r="C29" s="130"/>
      <c r="D29" s="130"/>
      <c r="E29" s="130"/>
      <c r="F29" s="130"/>
      <c r="G29" s="130"/>
      <c r="H29" s="130" t="s">
        <v>670</v>
      </c>
      <c r="I29" s="166">
        <f>I28-101000000</f>
        <v>21027683</v>
      </c>
    </row>
  </sheetData>
  <mergeCells count="2">
    <mergeCell ref="E1:G1"/>
    <mergeCell ref="E20:G20"/>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4"/>
  <sheetViews>
    <sheetView workbookViewId="0">
      <selection activeCell="B13" sqref="B2:B13"/>
    </sheetView>
  </sheetViews>
  <sheetFormatPr baseColWidth="10" defaultRowHeight="15" x14ac:dyDescent="0.25"/>
  <cols>
    <col min="2" max="2" width="14.85546875" style="72" bestFit="1" customWidth="1"/>
  </cols>
  <sheetData>
    <row r="2" spans="1:8" x14ac:dyDescent="0.25">
      <c r="A2" s="74" t="s">
        <v>438</v>
      </c>
      <c r="B2" s="85">
        <f>'16'!I24</f>
        <v>40324001</v>
      </c>
      <c r="C2" s="75"/>
      <c r="D2" s="75"/>
      <c r="E2" s="75"/>
      <c r="F2" s="75"/>
      <c r="G2" s="75"/>
      <c r="H2" s="76"/>
    </row>
    <row r="3" spans="1:8" x14ac:dyDescent="0.25">
      <c r="A3" s="74" t="s">
        <v>613</v>
      </c>
      <c r="B3" s="72">
        <f>'17'!I36</f>
        <v>74475080</v>
      </c>
    </row>
    <row r="4" spans="1:8" x14ac:dyDescent="0.25">
      <c r="A4" s="74" t="s">
        <v>463</v>
      </c>
      <c r="B4" s="72">
        <f>'19'!I22</f>
        <v>16232009</v>
      </c>
    </row>
    <row r="5" spans="1:8" x14ac:dyDescent="0.25">
      <c r="A5" s="74" t="s">
        <v>614</v>
      </c>
      <c r="B5" s="72">
        <f>'23'!I19</f>
        <v>15781901</v>
      </c>
    </row>
    <row r="6" spans="1:8" x14ac:dyDescent="0.25">
      <c r="A6" s="74" t="s">
        <v>615</v>
      </c>
      <c r="B6" s="72">
        <f>'24'!I33</f>
        <v>33647167</v>
      </c>
    </row>
    <row r="7" spans="1:8" x14ac:dyDescent="0.25">
      <c r="A7" s="74" t="s">
        <v>616</v>
      </c>
      <c r="B7" s="72">
        <f>'33'!I90</f>
        <v>371637985</v>
      </c>
    </row>
    <row r="8" spans="1:8" x14ac:dyDescent="0.25">
      <c r="A8" s="74" t="s">
        <v>617</v>
      </c>
      <c r="B8" s="72">
        <f>'40'!I30</f>
        <v>26457771</v>
      </c>
    </row>
    <row r="9" spans="1:8" x14ac:dyDescent="0.25">
      <c r="A9" s="74" t="s">
        <v>618</v>
      </c>
      <c r="B9" s="72">
        <f>'47'!I27</f>
        <v>69065861</v>
      </c>
    </row>
    <row r="10" spans="1:8" x14ac:dyDescent="0.25">
      <c r="A10" s="74" t="s">
        <v>619</v>
      </c>
      <c r="B10" s="72">
        <f>'64'!I57</f>
        <v>130502730</v>
      </c>
    </row>
    <row r="11" spans="1:8" x14ac:dyDescent="0.25">
      <c r="A11" s="74" t="s">
        <v>620</v>
      </c>
      <c r="B11" s="72">
        <f>'79'!I24</f>
        <v>48476865</v>
      </c>
    </row>
    <row r="12" spans="1:8" x14ac:dyDescent="0.25">
      <c r="A12" s="74" t="s">
        <v>621</v>
      </c>
      <c r="B12" s="72">
        <f>'86'!I24</f>
        <v>23300491</v>
      </c>
    </row>
    <row r="13" spans="1:8" x14ac:dyDescent="0.25">
      <c r="A13" s="74" t="s">
        <v>622</v>
      </c>
      <c r="B13" s="72">
        <f>'87'!I29</f>
        <v>21027683</v>
      </c>
    </row>
    <row r="14" spans="1:8" x14ac:dyDescent="0.25">
      <c r="B14" s="72">
        <f>SUM(B2:B13)</f>
        <v>870929544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5"/>
  <sheetViews>
    <sheetView workbookViewId="0">
      <selection activeCell="A13" sqref="A13"/>
    </sheetView>
  </sheetViews>
  <sheetFormatPr baseColWidth="10" defaultRowHeight="15" x14ac:dyDescent="0.25"/>
  <cols>
    <col min="2" max="2" width="65.140625" customWidth="1"/>
    <col min="3" max="3" width="21.42578125" customWidth="1"/>
  </cols>
  <sheetData>
    <row r="1" spans="1:3" ht="28.5" customHeight="1" x14ac:dyDescent="0.25">
      <c r="A1" s="52" t="s">
        <v>265</v>
      </c>
      <c r="B1" s="52" t="s">
        <v>416</v>
      </c>
      <c r="C1" s="52" t="s">
        <v>266</v>
      </c>
    </row>
    <row r="2" spans="1:3" x14ac:dyDescent="0.25">
      <c r="C2" s="51"/>
    </row>
    <row r="3" spans="1:3" x14ac:dyDescent="0.25">
      <c r="A3">
        <v>640780417</v>
      </c>
      <c r="B3" t="s">
        <v>267</v>
      </c>
      <c r="C3" s="51">
        <v>28857728.304584172</v>
      </c>
    </row>
    <row r="4" spans="1:3" x14ac:dyDescent="0.25">
      <c r="A4">
        <v>330781204</v>
      </c>
      <c r="B4" t="s">
        <v>134</v>
      </c>
      <c r="C4" s="51">
        <v>9139249.3999415264</v>
      </c>
    </row>
    <row r="5" spans="1:3" x14ac:dyDescent="0.25">
      <c r="A5">
        <v>330781253</v>
      </c>
      <c r="B5" t="s">
        <v>268</v>
      </c>
      <c r="C5" s="51">
        <v>8925537.6179393232</v>
      </c>
    </row>
    <row r="6" spans="1:3" x14ac:dyDescent="0.25">
      <c r="A6">
        <v>160000451</v>
      </c>
      <c r="B6" t="s">
        <v>7</v>
      </c>
      <c r="C6" s="51">
        <v>6393719.3091949746</v>
      </c>
    </row>
    <row r="7" spans="1:3" x14ac:dyDescent="0.25">
      <c r="A7">
        <v>160006037</v>
      </c>
      <c r="B7" t="s">
        <v>269</v>
      </c>
      <c r="C7" s="51">
        <v>4716301.3803040041</v>
      </c>
    </row>
    <row r="8" spans="1:3" x14ac:dyDescent="0.25">
      <c r="A8">
        <v>330781329</v>
      </c>
      <c r="B8" t="s">
        <v>270</v>
      </c>
      <c r="C8" s="51">
        <v>4501927.7206242057</v>
      </c>
    </row>
    <row r="9" spans="1:3" x14ac:dyDescent="0.25">
      <c r="A9">
        <v>870014248</v>
      </c>
      <c r="B9" t="s">
        <v>271</v>
      </c>
      <c r="C9" s="51">
        <v>3791405.5920320982</v>
      </c>
    </row>
    <row r="10" spans="1:3" x14ac:dyDescent="0.25">
      <c r="A10">
        <v>330005182</v>
      </c>
      <c r="B10" t="s">
        <v>272</v>
      </c>
      <c r="C10" s="51">
        <v>2434385.4295145934</v>
      </c>
    </row>
    <row r="11" spans="1:3" x14ac:dyDescent="0.25">
      <c r="A11">
        <v>240000109</v>
      </c>
      <c r="B11" t="s">
        <v>273</v>
      </c>
      <c r="C11" s="51">
        <v>2220480.1188294534</v>
      </c>
    </row>
    <row r="12" spans="1:3" x14ac:dyDescent="0.25">
      <c r="A12">
        <v>160000485</v>
      </c>
      <c r="B12" t="s">
        <v>274</v>
      </c>
      <c r="C12" s="51">
        <v>2188182.3288111663</v>
      </c>
    </row>
    <row r="13" spans="1:3" x14ac:dyDescent="0.25">
      <c r="A13">
        <v>240016055</v>
      </c>
      <c r="B13" t="s">
        <v>275</v>
      </c>
      <c r="C13" s="51">
        <v>2024608.645925882</v>
      </c>
    </row>
    <row r="14" spans="1:3" x14ac:dyDescent="0.25">
      <c r="B14" t="s">
        <v>276</v>
      </c>
      <c r="C14" s="51">
        <v>1737404.633466179</v>
      </c>
    </row>
    <row r="15" spans="1:3" x14ac:dyDescent="0.25">
      <c r="A15">
        <v>330781212</v>
      </c>
      <c r="B15" t="s">
        <v>277</v>
      </c>
      <c r="C15" s="51">
        <v>1562242.1528595597</v>
      </c>
    </row>
    <row r="16" spans="1:3" x14ac:dyDescent="0.25">
      <c r="A16">
        <v>240000083</v>
      </c>
      <c r="B16" t="s">
        <v>278</v>
      </c>
      <c r="C16" s="51">
        <v>1555616.9126872544</v>
      </c>
    </row>
    <row r="17" spans="1:3" x14ac:dyDescent="0.25">
      <c r="A17">
        <v>870014503</v>
      </c>
      <c r="B17" t="s">
        <v>279</v>
      </c>
      <c r="C17" s="51">
        <v>1541216.2528719718</v>
      </c>
    </row>
    <row r="18" spans="1:3" x14ac:dyDescent="0.25">
      <c r="B18" t="s">
        <v>280</v>
      </c>
      <c r="C18" s="51">
        <v>1530183.8709411535</v>
      </c>
    </row>
    <row r="19" spans="1:3" x14ac:dyDescent="0.25">
      <c r="A19">
        <v>240000075</v>
      </c>
      <c r="B19" t="s">
        <v>281</v>
      </c>
      <c r="C19" s="51">
        <v>1501315.5518443587</v>
      </c>
    </row>
    <row r="20" spans="1:3" x14ac:dyDescent="0.25">
      <c r="A20">
        <v>190000042</v>
      </c>
      <c r="B20" t="s">
        <v>282</v>
      </c>
      <c r="C20" s="51">
        <v>1270832.5421240893</v>
      </c>
    </row>
    <row r="21" spans="1:3" x14ac:dyDescent="0.25">
      <c r="A21">
        <v>160001574</v>
      </c>
      <c r="B21" t="s">
        <v>283</v>
      </c>
      <c r="C21" s="51">
        <v>1264103.5066799375</v>
      </c>
    </row>
    <row r="22" spans="1:3" x14ac:dyDescent="0.25">
      <c r="A22">
        <v>640000089</v>
      </c>
      <c r="B22" t="s">
        <v>183</v>
      </c>
      <c r="C22" s="51">
        <v>1212593.4253781803</v>
      </c>
    </row>
    <row r="23" spans="1:3" x14ac:dyDescent="0.25">
      <c r="A23">
        <v>230780520</v>
      </c>
      <c r="B23" t="s">
        <v>284</v>
      </c>
      <c r="C23" s="51">
        <v>1192266.9718208392</v>
      </c>
    </row>
    <row r="24" spans="1:3" x14ac:dyDescent="0.25">
      <c r="A24">
        <v>330781287</v>
      </c>
      <c r="B24" t="s">
        <v>142</v>
      </c>
      <c r="C24" s="51">
        <v>998620.49411957676</v>
      </c>
    </row>
    <row r="25" spans="1:3" x14ac:dyDescent="0.25">
      <c r="A25">
        <v>930019484</v>
      </c>
      <c r="B25" t="s">
        <v>285</v>
      </c>
      <c r="C25" s="51">
        <v>823921.10538130964</v>
      </c>
    </row>
    <row r="26" spans="1:3" x14ac:dyDescent="0.25">
      <c r="A26">
        <v>690795331</v>
      </c>
      <c r="B26" t="s">
        <v>286</v>
      </c>
      <c r="C26" s="51">
        <v>770094.33938166569</v>
      </c>
    </row>
    <row r="27" spans="1:3" x14ac:dyDescent="0.25">
      <c r="A27">
        <v>170780142</v>
      </c>
      <c r="B27" t="s">
        <v>287</v>
      </c>
      <c r="C27" s="51">
        <v>753135.87743248243</v>
      </c>
    </row>
    <row r="28" spans="1:3" x14ac:dyDescent="0.25">
      <c r="A28">
        <v>170017321</v>
      </c>
      <c r="B28" t="s">
        <v>288</v>
      </c>
      <c r="C28" s="51">
        <v>629937.12223000906</v>
      </c>
    </row>
    <row r="29" spans="1:3" x14ac:dyDescent="0.25">
      <c r="A29">
        <v>400780458</v>
      </c>
      <c r="B29" t="s">
        <v>289</v>
      </c>
      <c r="C29" s="51">
        <v>478423.99734826008</v>
      </c>
    </row>
    <row r="30" spans="1:3" x14ac:dyDescent="0.25">
      <c r="A30">
        <v>930019484</v>
      </c>
      <c r="B30" t="s">
        <v>181</v>
      </c>
      <c r="C30" s="51">
        <v>345276.51266736945</v>
      </c>
    </row>
    <row r="31" spans="1:3" x14ac:dyDescent="0.25">
      <c r="A31">
        <v>790000079</v>
      </c>
      <c r="B31" t="s">
        <v>290</v>
      </c>
      <c r="C31" s="51">
        <v>196069.44587267906</v>
      </c>
    </row>
    <row r="32" spans="1:3" x14ac:dyDescent="0.25">
      <c r="A32">
        <v>240000042</v>
      </c>
      <c r="B32" t="s">
        <v>291</v>
      </c>
      <c r="C32" s="51">
        <v>133068.8728202215</v>
      </c>
    </row>
    <row r="33" spans="1:3" x14ac:dyDescent="0.25">
      <c r="A33">
        <v>330785072</v>
      </c>
      <c r="B33" t="s">
        <v>292</v>
      </c>
      <c r="C33" s="51">
        <v>72415.156489548652</v>
      </c>
    </row>
    <row r="34" spans="1:3" x14ac:dyDescent="0.25">
      <c r="A34">
        <v>330780347</v>
      </c>
      <c r="B34" t="s">
        <v>293</v>
      </c>
      <c r="C34" s="51">
        <v>68724.69920977077</v>
      </c>
    </row>
    <row r="35" spans="1:3" x14ac:dyDescent="0.25">
      <c r="C35" s="51"/>
    </row>
    <row r="36" spans="1:3" x14ac:dyDescent="0.25">
      <c r="A36">
        <v>160014411</v>
      </c>
      <c r="B36" t="s">
        <v>28</v>
      </c>
      <c r="C36" s="51">
        <v>11621353.118590221</v>
      </c>
    </row>
    <row r="37" spans="1:3" x14ac:dyDescent="0.25">
      <c r="A37">
        <v>170780175</v>
      </c>
      <c r="B37" t="s">
        <v>294</v>
      </c>
      <c r="C37" s="51">
        <v>15753060.148686498</v>
      </c>
    </row>
    <row r="38" spans="1:3" x14ac:dyDescent="0.25">
      <c r="A38">
        <v>170780225</v>
      </c>
      <c r="B38" t="s">
        <v>295</v>
      </c>
      <c r="C38" s="51">
        <v>12522018.575481167</v>
      </c>
    </row>
    <row r="39" spans="1:3" x14ac:dyDescent="0.25">
      <c r="A39">
        <v>240000059</v>
      </c>
      <c r="B39" t="s">
        <v>296</v>
      </c>
      <c r="C39" s="51">
        <v>12018777.717498109</v>
      </c>
    </row>
    <row r="40" spans="1:3" x14ac:dyDescent="0.25">
      <c r="A40">
        <v>330056540</v>
      </c>
      <c r="B40" t="s">
        <v>297</v>
      </c>
      <c r="C40" s="51">
        <v>5980465.6080119293</v>
      </c>
    </row>
    <row r="41" spans="1:3" x14ac:dyDescent="0.25">
      <c r="B41" t="s">
        <v>298</v>
      </c>
      <c r="C41" s="51">
        <v>2120731.8258961746</v>
      </c>
    </row>
    <row r="42" spans="1:3" x14ac:dyDescent="0.25">
      <c r="A42">
        <v>470016171</v>
      </c>
      <c r="B42" t="s">
        <v>299</v>
      </c>
      <c r="C42" s="51">
        <v>9893669.3444640655</v>
      </c>
    </row>
    <row r="43" spans="1:3" x14ac:dyDescent="0.25">
      <c r="A43">
        <v>640780821</v>
      </c>
      <c r="B43" t="s">
        <v>300</v>
      </c>
      <c r="C43" s="51">
        <v>10426240.903314263</v>
      </c>
    </row>
    <row r="44" spans="1:3" x14ac:dyDescent="0.25">
      <c r="A44">
        <v>640780839</v>
      </c>
      <c r="B44" t="s">
        <v>301</v>
      </c>
      <c r="C44" s="51">
        <v>4188644.8067260822</v>
      </c>
    </row>
    <row r="45" spans="1:3" x14ac:dyDescent="0.25">
      <c r="A45">
        <v>790000012</v>
      </c>
      <c r="B45" t="s">
        <v>302</v>
      </c>
      <c r="C45" s="51">
        <v>11810955.479932349</v>
      </c>
    </row>
    <row r="46" spans="1:3" x14ac:dyDescent="0.25">
      <c r="A46">
        <v>870015336</v>
      </c>
      <c r="B46" t="s">
        <v>303</v>
      </c>
      <c r="C46" s="51">
        <v>673885.0856925234</v>
      </c>
    </row>
    <row r="47" spans="1:3" x14ac:dyDescent="0.25">
      <c r="A47">
        <v>790006654</v>
      </c>
      <c r="B47" t="s">
        <v>304</v>
      </c>
      <c r="C47" s="51">
        <v>16137430.93217402</v>
      </c>
    </row>
    <row r="48" spans="1:3" x14ac:dyDescent="0.25">
      <c r="A48">
        <v>870015336</v>
      </c>
      <c r="B48" t="s">
        <v>305</v>
      </c>
      <c r="C48" s="51">
        <v>770243.56021381216</v>
      </c>
    </row>
    <row r="49" spans="1:3" x14ac:dyDescent="0.25">
      <c r="A49">
        <v>870015336</v>
      </c>
      <c r="B49" t="s">
        <v>252</v>
      </c>
      <c r="C49" s="51">
        <v>2419700.4106982588</v>
      </c>
    </row>
    <row r="50" spans="1:3" x14ac:dyDescent="0.25">
      <c r="C50" s="51"/>
    </row>
    <row r="51" spans="1:3" x14ac:dyDescent="0.25">
      <c r="A51">
        <v>330027509</v>
      </c>
      <c r="B51" t="s">
        <v>306</v>
      </c>
      <c r="C51" s="51">
        <v>3131815.6483905744</v>
      </c>
    </row>
    <row r="52" spans="1:3" x14ac:dyDescent="0.25">
      <c r="A52">
        <v>470000407</v>
      </c>
      <c r="B52" t="s">
        <v>307</v>
      </c>
      <c r="C52" s="51">
        <v>3033379.8518079398</v>
      </c>
    </row>
    <row r="53" spans="1:3" x14ac:dyDescent="0.25">
      <c r="A53">
        <v>170780050</v>
      </c>
      <c r="B53" t="s">
        <v>308</v>
      </c>
      <c r="C53" s="51">
        <v>9107016.3241216838</v>
      </c>
    </row>
    <row r="54" spans="1:3" x14ac:dyDescent="0.25">
      <c r="A54">
        <v>160000121</v>
      </c>
      <c r="B54" t="s">
        <v>309</v>
      </c>
      <c r="C54" s="51">
        <v>2025191.4189966298</v>
      </c>
    </row>
    <row r="55" spans="1:3" x14ac:dyDescent="0.25">
      <c r="A55">
        <v>170780266</v>
      </c>
      <c r="B55" t="s">
        <v>310</v>
      </c>
      <c r="C55" s="51">
        <v>2434787.3032670035</v>
      </c>
    </row>
    <row r="56" spans="1:3" x14ac:dyDescent="0.25">
      <c r="A56">
        <v>790019491</v>
      </c>
      <c r="B56" t="s">
        <v>311</v>
      </c>
      <c r="C56" s="51">
        <v>8132822.9441571357</v>
      </c>
    </row>
    <row r="57" spans="1:3" x14ac:dyDescent="0.25">
      <c r="A57">
        <v>330781220</v>
      </c>
      <c r="B57" t="s">
        <v>312</v>
      </c>
      <c r="C57" s="51">
        <v>2045180.1195406634</v>
      </c>
    </row>
    <row r="58" spans="1:3" x14ac:dyDescent="0.25">
      <c r="A58">
        <v>230780512</v>
      </c>
      <c r="B58" t="s">
        <v>313</v>
      </c>
      <c r="C58" s="51">
        <v>2041593.7180294311</v>
      </c>
    </row>
    <row r="59" spans="1:3" x14ac:dyDescent="0.25">
      <c r="A59">
        <v>470000365</v>
      </c>
      <c r="B59" t="s">
        <v>314</v>
      </c>
      <c r="C59" s="51">
        <v>2265390.0462563937</v>
      </c>
    </row>
    <row r="60" spans="1:3" x14ac:dyDescent="0.25">
      <c r="A60">
        <v>190002485</v>
      </c>
      <c r="B60" t="s">
        <v>315</v>
      </c>
      <c r="C60" s="51">
        <v>638067.02155811444</v>
      </c>
    </row>
    <row r="61" spans="1:3" x14ac:dyDescent="0.25">
      <c r="A61">
        <v>170780209</v>
      </c>
      <c r="B61" t="s">
        <v>316</v>
      </c>
      <c r="C61" s="51">
        <v>4605644.0197251309</v>
      </c>
    </row>
    <row r="62" spans="1:3" x14ac:dyDescent="0.25">
      <c r="A62">
        <v>470000357</v>
      </c>
      <c r="B62" t="s">
        <v>317</v>
      </c>
      <c r="C62" s="51">
        <v>2657654.8450298198</v>
      </c>
    </row>
    <row r="63" spans="1:3" x14ac:dyDescent="0.25">
      <c r="C63" s="51"/>
    </row>
    <row r="64" spans="1:3" x14ac:dyDescent="0.25">
      <c r="C64" s="51"/>
    </row>
    <row r="65" spans="1:3" x14ac:dyDescent="0.25">
      <c r="C65" s="51"/>
    </row>
    <row r="66" spans="1:3" x14ac:dyDescent="0.25">
      <c r="A66">
        <v>400011177</v>
      </c>
      <c r="B66" t="s">
        <v>318</v>
      </c>
      <c r="C66" s="51">
        <v>13004861.974683806</v>
      </c>
    </row>
    <row r="67" spans="1:3" x14ac:dyDescent="0.25">
      <c r="A67">
        <v>470000324</v>
      </c>
      <c r="B67" t="s">
        <v>319</v>
      </c>
      <c r="C67" s="51">
        <v>15109128.425491013</v>
      </c>
    </row>
    <row r="68" spans="1:3" x14ac:dyDescent="0.25">
      <c r="A68">
        <v>240000448</v>
      </c>
      <c r="B68" t="s">
        <v>320</v>
      </c>
      <c r="C68" s="51">
        <v>6801153.3154490739</v>
      </c>
    </row>
    <row r="69" spans="1:3" x14ac:dyDescent="0.25">
      <c r="A69">
        <v>190000075</v>
      </c>
      <c r="B69" t="s">
        <v>321</v>
      </c>
      <c r="C69" s="51">
        <v>7538135.026027659</v>
      </c>
    </row>
    <row r="70" spans="1:3" x14ac:dyDescent="0.25">
      <c r="A70">
        <v>330796392</v>
      </c>
      <c r="B70" t="s">
        <v>322</v>
      </c>
      <c r="C70" s="51">
        <v>2952141.636650966</v>
      </c>
    </row>
    <row r="71" spans="1:3" x14ac:dyDescent="0.25">
      <c r="A71">
        <v>640781290</v>
      </c>
      <c r="B71" t="s">
        <v>323</v>
      </c>
      <c r="C71" s="51">
        <v>1816306.4975726651</v>
      </c>
    </row>
    <row r="72" spans="1:3" x14ac:dyDescent="0.25">
      <c r="A72">
        <v>160000493</v>
      </c>
      <c r="B72" t="s">
        <v>324</v>
      </c>
      <c r="C72" s="51">
        <v>1802427.6175848679</v>
      </c>
    </row>
    <row r="73" spans="1:3" x14ac:dyDescent="0.25">
      <c r="A73">
        <v>170780191</v>
      </c>
      <c r="B73" t="s">
        <v>325</v>
      </c>
      <c r="C73" s="51">
        <v>4492534.0497428607</v>
      </c>
    </row>
    <row r="74" spans="1:3" x14ac:dyDescent="0.25">
      <c r="A74">
        <v>870000023</v>
      </c>
      <c r="B74" t="s">
        <v>326</v>
      </c>
      <c r="C74" s="51">
        <v>3499859.0144068385</v>
      </c>
    </row>
    <row r="75" spans="1:3" x14ac:dyDescent="0.25">
      <c r="A75">
        <v>330056540</v>
      </c>
      <c r="B75" t="s">
        <v>327</v>
      </c>
      <c r="C75" s="51">
        <v>388245.32551799988</v>
      </c>
    </row>
    <row r="76" spans="1:3" x14ac:dyDescent="0.25">
      <c r="A76">
        <v>170780167</v>
      </c>
      <c r="B76" t="s">
        <v>328</v>
      </c>
      <c r="C76" s="51">
        <v>6982912.9107382894</v>
      </c>
    </row>
    <row r="77" spans="1:3" x14ac:dyDescent="0.25">
      <c r="A77">
        <v>640010328</v>
      </c>
      <c r="B77" t="s">
        <v>169</v>
      </c>
      <c r="C77" s="51">
        <v>469280.18628104025</v>
      </c>
    </row>
    <row r="78" spans="1:3" x14ac:dyDescent="0.25">
      <c r="A78">
        <v>640780813</v>
      </c>
      <c r="B78" t="s">
        <v>329</v>
      </c>
      <c r="C78" s="51">
        <v>4151985.7067250949</v>
      </c>
    </row>
    <row r="79" spans="1:3" x14ac:dyDescent="0.25">
      <c r="A79">
        <v>920028560</v>
      </c>
      <c r="B79" t="s">
        <v>81</v>
      </c>
      <c r="C79" s="51">
        <v>239139.28906403887</v>
      </c>
    </row>
    <row r="80" spans="1:3" x14ac:dyDescent="0.25">
      <c r="A80">
        <v>790002497</v>
      </c>
      <c r="B80" t="s">
        <v>330</v>
      </c>
      <c r="C80" s="51">
        <v>233215.97846799114</v>
      </c>
    </row>
    <row r="81" spans="1:3" x14ac:dyDescent="0.25">
      <c r="C81" s="51"/>
    </row>
    <row r="82" spans="1:3" x14ac:dyDescent="0.25">
      <c r="A82">
        <v>230780041</v>
      </c>
      <c r="B82" t="s">
        <v>331</v>
      </c>
      <c r="C82" s="51">
        <v>6559786.517088132</v>
      </c>
    </row>
    <row r="83" spans="1:3" x14ac:dyDescent="0.25">
      <c r="A83">
        <v>230780058</v>
      </c>
      <c r="B83" t="s">
        <v>87</v>
      </c>
      <c r="C83" s="51">
        <v>2154414.3089142544</v>
      </c>
    </row>
    <row r="84" spans="1:3" x14ac:dyDescent="0.25">
      <c r="A84">
        <v>330780552</v>
      </c>
      <c r="B84" t="s">
        <v>332</v>
      </c>
      <c r="C84" s="51">
        <v>2570251.5354884467</v>
      </c>
    </row>
    <row r="85" spans="1:3" x14ac:dyDescent="0.25">
      <c r="A85">
        <v>470001660</v>
      </c>
      <c r="B85" t="s">
        <v>333</v>
      </c>
      <c r="C85" s="51">
        <v>1530088.1461622787</v>
      </c>
    </row>
    <row r="86" spans="1:3" x14ac:dyDescent="0.25">
      <c r="A86">
        <v>190000059</v>
      </c>
      <c r="B86" t="s">
        <v>334</v>
      </c>
      <c r="C86" s="51">
        <v>1451906.7928309238</v>
      </c>
    </row>
    <row r="87" spans="1:3" x14ac:dyDescent="0.25">
      <c r="A87">
        <v>330781261</v>
      </c>
      <c r="B87" t="s">
        <v>335</v>
      </c>
      <c r="C87" s="51">
        <v>538243.12515576882</v>
      </c>
    </row>
    <row r="88" spans="1:3" x14ac:dyDescent="0.25">
      <c r="A88">
        <v>240000067</v>
      </c>
      <c r="B88" t="s">
        <v>336</v>
      </c>
      <c r="C88" s="51">
        <v>473645.00391087192</v>
      </c>
    </row>
    <row r="89" spans="1:3" x14ac:dyDescent="0.25">
      <c r="A89">
        <v>190000067</v>
      </c>
      <c r="B89" t="s">
        <v>337</v>
      </c>
      <c r="C89" s="51">
        <v>412163.23580988194</v>
      </c>
    </row>
    <row r="90" spans="1:3" x14ac:dyDescent="0.25">
      <c r="A90">
        <v>640017638</v>
      </c>
      <c r="B90" t="s">
        <v>338</v>
      </c>
      <c r="C90" s="51">
        <v>291846.67856690852</v>
      </c>
    </row>
    <row r="91" spans="1:3" x14ac:dyDescent="0.25">
      <c r="A91">
        <v>870000031</v>
      </c>
      <c r="B91" t="s">
        <v>339</v>
      </c>
      <c r="C91" s="51">
        <v>378135.39151321899</v>
      </c>
    </row>
    <row r="92" spans="1:3" x14ac:dyDescent="0.25">
      <c r="A92">
        <v>190000117</v>
      </c>
      <c r="B92" t="s">
        <v>340</v>
      </c>
      <c r="C92" s="51">
        <v>318464.36914672382</v>
      </c>
    </row>
    <row r="93" spans="1:3" x14ac:dyDescent="0.25">
      <c r="C93" s="51"/>
    </row>
    <row r="94" spans="1:3" x14ac:dyDescent="0.25">
      <c r="C94" s="51">
        <v>0</v>
      </c>
    </row>
    <row r="95" spans="1:3" x14ac:dyDescent="0.25">
      <c r="C95" s="51"/>
    </row>
    <row r="96" spans="1:3" x14ac:dyDescent="0.25">
      <c r="C96" s="51"/>
    </row>
    <row r="97" spans="1:3" x14ac:dyDescent="0.25">
      <c r="C97" s="51"/>
    </row>
    <row r="98" spans="1:3" x14ac:dyDescent="0.25">
      <c r="A98" t="s">
        <v>265</v>
      </c>
      <c r="B98" t="s">
        <v>341</v>
      </c>
      <c r="C98" s="51" t="s">
        <v>266</v>
      </c>
    </row>
    <row r="99" spans="1:3" x14ac:dyDescent="0.25">
      <c r="C99" s="51"/>
    </row>
    <row r="100" spans="1:3" x14ac:dyDescent="0.25">
      <c r="A100">
        <v>330781196</v>
      </c>
      <c r="B100" t="s">
        <v>342</v>
      </c>
      <c r="C100" s="51">
        <v>3000000</v>
      </c>
    </row>
    <row r="101" spans="1:3" x14ac:dyDescent="0.25">
      <c r="A101">
        <v>860014208</v>
      </c>
      <c r="B101" t="s">
        <v>343</v>
      </c>
      <c r="C101" s="51">
        <v>1500000</v>
      </c>
    </row>
    <row r="102" spans="1:3" x14ac:dyDescent="0.25">
      <c r="A102">
        <v>870000015</v>
      </c>
      <c r="B102" t="s">
        <v>344</v>
      </c>
      <c r="C102" s="51">
        <v>1500000</v>
      </c>
    </row>
    <row r="103" spans="1:3" x14ac:dyDescent="0.25">
      <c r="A103">
        <v>170024194</v>
      </c>
      <c r="B103" t="s">
        <v>345</v>
      </c>
      <c r="C103" s="51">
        <v>750000</v>
      </c>
    </row>
    <row r="104" spans="1:3" x14ac:dyDescent="0.25">
      <c r="A104">
        <v>240000117</v>
      </c>
      <c r="B104" t="s">
        <v>346</v>
      </c>
      <c r="C104" s="51">
        <v>500000</v>
      </c>
    </row>
    <row r="105" spans="1:3" x14ac:dyDescent="0.25">
      <c r="A105">
        <v>400780193</v>
      </c>
      <c r="B105" t="s">
        <v>347</v>
      </c>
      <c r="C105" s="51">
        <v>500000</v>
      </c>
    </row>
    <row r="106" spans="1:3" x14ac:dyDescent="0.25">
      <c r="C106" s="51"/>
    </row>
    <row r="107" spans="1:3" x14ac:dyDescent="0.25">
      <c r="C107" s="51"/>
    </row>
    <row r="108" spans="1:3" x14ac:dyDescent="0.25">
      <c r="B108" t="s">
        <v>348</v>
      </c>
      <c r="C108" s="51"/>
    </row>
    <row r="109" spans="1:3" x14ac:dyDescent="0.25">
      <c r="C109" s="51"/>
    </row>
    <row r="110" spans="1:3" x14ac:dyDescent="0.25">
      <c r="A110">
        <v>870002466</v>
      </c>
      <c r="B110" t="s">
        <v>349</v>
      </c>
      <c r="C110" s="51">
        <v>200000</v>
      </c>
    </row>
    <row r="111" spans="1:3" x14ac:dyDescent="0.25">
      <c r="A111">
        <v>330781295</v>
      </c>
      <c r="B111" t="s">
        <v>350</v>
      </c>
      <c r="C111" s="51">
        <v>200000</v>
      </c>
    </row>
    <row r="112" spans="1:3" x14ac:dyDescent="0.25">
      <c r="A112">
        <v>860780048</v>
      </c>
      <c r="B112" t="s">
        <v>351</v>
      </c>
      <c r="C112" s="51">
        <v>200000</v>
      </c>
    </row>
    <row r="113" spans="1:3" x14ac:dyDescent="0.25">
      <c r="A113">
        <v>640780862</v>
      </c>
      <c r="B113" t="s">
        <v>352</v>
      </c>
      <c r="C113" s="51">
        <v>200000</v>
      </c>
    </row>
    <row r="114" spans="1:3" x14ac:dyDescent="0.25">
      <c r="A114">
        <v>470000381</v>
      </c>
      <c r="B114" t="s">
        <v>353</v>
      </c>
      <c r="C114" s="51">
        <v>200000</v>
      </c>
    </row>
    <row r="115" spans="1:3" x14ac:dyDescent="0.25">
      <c r="A115">
        <v>330796392</v>
      </c>
      <c r="B115" t="s">
        <v>354</v>
      </c>
      <c r="C115" s="51">
        <v>200000</v>
      </c>
    </row>
    <row r="116" spans="1:3" x14ac:dyDescent="0.25">
      <c r="A116">
        <v>160000501</v>
      </c>
      <c r="B116" t="s">
        <v>355</v>
      </c>
      <c r="C116" s="51">
        <v>200000</v>
      </c>
    </row>
    <row r="117" spans="1:3" x14ac:dyDescent="0.25">
      <c r="A117">
        <v>240000265</v>
      </c>
      <c r="B117" t="s">
        <v>356</v>
      </c>
      <c r="C117" s="51">
        <v>100000</v>
      </c>
    </row>
    <row r="118" spans="1:3" x14ac:dyDescent="0.25">
      <c r="A118">
        <v>230780074</v>
      </c>
      <c r="B118" t="s">
        <v>357</v>
      </c>
      <c r="C118" s="51">
        <v>100000</v>
      </c>
    </row>
    <row r="119" spans="1:3" x14ac:dyDescent="0.25">
      <c r="A119">
        <v>330785072</v>
      </c>
      <c r="B119" t="s">
        <v>358</v>
      </c>
      <c r="C119" s="51">
        <v>102749.06235604722</v>
      </c>
    </row>
    <row r="120" spans="1:3" x14ac:dyDescent="0.25">
      <c r="A120">
        <v>750826604</v>
      </c>
      <c r="B120" t="s">
        <v>179</v>
      </c>
      <c r="C120" s="51">
        <v>80573.799364876249</v>
      </c>
    </row>
    <row r="121" spans="1:3" x14ac:dyDescent="0.25">
      <c r="A121">
        <v>870004074</v>
      </c>
      <c r="B121" t="s">
        <v>359</v>
      </c>
      <c r="C121" s="51">
        <v>127941.13966534601</v>
      </c>
    </row>
    <row r="122" spans="1:3" x14ac:dyDescent="0.25">
      <c r="A122">
        <v>860793397</v>
      </c>
      <c r="B122" t="s">
        <v>360</v>
      </c>
      <c r="C122" s="51">
        <v>45161.291065258592</v>
      </c>
    </row>
    <row r="123" spans="1:3" x14ac:dyDescent="0.25">
      <c r="A123">
        <v>750005068</v>
      </c>
      <c r="B123" t="s">
        <v>361</v>
      </c>
      <c r="C123" s="51">
        <v>50000</v>
      </c>
    </row>
    <row r="124" spans="1:3" x14ac:dyDescent="0.25">
      <c r="A124">
        <v>330780545</v>
      </c>
      <c r="B124" t="s">
        <v>362</v>
      </c>
      <c r="C124" s="51">
        <v>50000</v>
      </c>
    </row>
    <row r="125" spans="1:3" x14ac:dyDescent="0.25">
      <c r="A125">
        <v>190002519</v>
      </c>
      <c r="B125" t="s">
        <v>363</v>
      </c>
      <c r="C125" s="51">
        <v>50000</v>
      </c>
    </row>
    <row r="126" spans="1:3" x14ac:dyDescent="0.25">
      <c r="A126">
        <v>790002497</v>
      </c>
      <c r="B126" t="s">
        <v>364</v>
      </c>
      <c r="C126" s="51">
        <v>50000</v>
      </c>
    </row>
    <row r="127" spans="1:3" x14ac:dyDescent="0.25">
      <c r="A127">
        <v>230780066</v>
      </c>
      <c r="B127" t="s">
        <v>365</v>
      </c>
      <c r="C127" s="51">
        <v>50000</v>
      </c>
    </row>
    <row r="128" spans="1:3" x14ac:dyDescent="0.25">
      <c r="A128">
        <v>240000034</v>
      </c>
      <c r="B128" t="s">
        <v>366</v>
      </c>
      <c r="C128" s="51">
        <v>50000</v>
      </c>
    </row>
    <row r="129" spans="1:3" x14ac:dyDescent="0.25">
      <c r="A129">
        <v>330056540</v>
      </c>
      <c r="B129" t="s">
        <v>367</v>
      </c>
      <c r="C129" s="51">
        <v>50000</v>
      </c>
    </row>
    <row r="130" spans="1:3" x14ac:dyDescent="0.25">
      <c r="A130">
        <v>640787156</v>
      </c>
      <c r="B130" t="s">
        <v>368</v>
      </c>
      <c r="C130" s="51">
        <v>50000</v>
      </c>
    </row>
    <row r="131" spans="1:3" x14ac:dyDescent="0.25">
      <c r="A131">
        <v>240000141</v>
      </c>
      <c r="B131" t="s">
        <v>369</v>
      </c>
      <c r="C131" s="51">
        <v>50000</v>
      </c>
    </row>
    <row r="132" spans="1:3" x14ac:dyDescent="0.25">
      <c r="A132">
        <v>750721334</v>
      </c>
      <c r="B132" t="s">
        <v>370</v>
      </c>
      <c r="C132" s="51">
        <v>50000</v>
      </c>
    </row>
    <row r="133" spans="1:3" x14ac:dyDescent="0.25">
      <c r="A133">
        <v>640000238</v>
      </c>
      <c r="B133" t="s">
        <v>371</v>
      </c>
      <c r="C133" s="51">
        <v>50000</v>
      </c>
    </row>
    <row r="134" spans="1:3" x14ac:dyDescent="0.25">
      <c r="A134">
        <v>400780268</v>
      </c>
      <c r="B134" t="s">
        <v>372</v>
      </c>
      <c r="C134" s="51">
        <v>25000</v>
      </c>
    </row>
    <row r="135" spans="1:3" x14ac:dyDescent="0.25">
      <c r="A135">
        <v>160002036</v>
      </c>
      <c r="B135" t="s">
        <v>373</v>
      </c>
      <c r="C135" s="51">
        <v>25000</v>
      </c>
    </row>
    <row r="136" spans="1:3" x14ac:dyDescent="0.25">
      <c r="A136">
        <v>750720575</v>
      </c>
      <c r="B136" t="s">
        <v>374</v>
      </c>
      <c r="C136" s="51">
        <v>25000</v>
      </c>
    </row>
    <row r="137" spans="1:3" x14ac:dyDescent="0.25">
      <c r="A137">
        <v>170022057</v>
      </c>
      <c r="B137" t="s">
        <v>375</v>
      </c>
      <c r="C137" s="51">
        <v>25000</v>
      </c>
    </row>
    <row r="138" spans="1:3" x14ac:dyDescent="0.25">
      <c r="A138">
        <v>330056540</v>
      </c>
      <c r="B138" t="s">
        <v>376</v>
      </c>
      <c r="C138" s="51">
        <v>25000</v>
      </c>
    </row>
    <row r="139" spans="1:3" x14ac:dyDescent="0.25">
      <c r="A139">
        <v>750034589</v>
      </c>
      <c r="B139" t="s">
        <v>377</v>
      </c>
      <c r="C139" s="51">
        <v>10000</v>
      </c>
    </row>
    <row r="140" spans="1:3" x14ac:dyDescent="0.25">
      <c r="A140">
        <v>750721334</v>
      </c>
      <c r="B140" t="s">
        <v>378</v>
      </c>
      <c r="C140" s="51">
        <v>10000</v>
      </c>
    </row>
    <row r="141" spans="1:3" x14ac:dyDescent="0.25">
      <c r="A141">
        <v>330785072</v>
      </c>
      <c r="B141" t="s">
        <v>379</v>
      </c>
      <c r="C141" s="51">
        <v>10000</v>
      </c>
    </row>
    <row r="142" spans="1:3" x14ac:dyDescent="0.25">
      <c r="A142">
        <v>750005068</v>
      </c>
      <c r="B142" t="s">
        <v>380</v>
      </c>
      <c r="C142" s="51">
        <v>10000</v>
      </c>
    </row>
    <row r="143" spans="1:3" x14ac:dyDescent="0.25">
      <c r="A143">
        <v>330000779</v>
      </c>
      <c r="B143" t="s">
        <v>381</v>
      </c>
      <c r="C143" s="51">
        <v>10000</v>
      </c>
    </row>
    <row r="144" spans="1:3" x14ac:dyDescent="0.25">
      <c r="A144">
        <v>330785072</v>
      </c>
      <c r="B144" t="s">
        <v>382</v>
      </c>
      <c r="C144" s="51">
        <v>10000</v>
      </c>
    </row>
    <row r="145" spans="1:3" x14ac:dyDescent="0.25">
      <c r="A145">
        <v>240000281</v>
      </c>
      <c r="B145" t="s">
        <v>383</v>
      </c>
      <c r="C145" s="51">
        <v>10000</v>
      </c>
    </row>
    <row r="146" spans="1:3" x14ac:dyDescent="0.25">
      <c r="A146">
        <v>640016614</v>
      </c>
      <c r="B146" t="s">
        <v>384</v>
      </c>
      <c r="C146" s="51">
        <v>10000</v>
      </c>
    </row>
    <row r="147" spans="1:3" x14ac:dyDescent="0.25">
      <c r="A147">
        <v>330790809</v>
      </c>
      <c r="B147" t="s">
        <v>385</v>
      </c>
      <c r="C147" s="51">
        <v>10000</v>
      </c>
    </row>
    <row r="148" spans="1:3" x14ac:dyDescent="0.25">
      <c r="C148" s="51"/>
    </row>
    <row r="149" spans="1:3" x14ac:dyDescent="0.25">
      <c r="C149" s="51"/>
    </row>
    <row r="150" spans="1:3" x14ac:dyDescent="0.25">
      <c r="C150" s="51"/>
    </row>
    <row r="151" spans="1:3" x14ac:dyDescent="0.25">
      <c r="A151">
        <v>330056540</v>
      </c>
      <c r="B151" t="s">
        <v>386</v>
      </c>
      <c r="C151" s="51" t="s">
        <v>387</v>
      </c>
    </row>
    <row r="152" spans="1:3" x14ac:dyDescent="0.25">
      <c r="B152" t="s">
        <v>388</v>
      </c>
      <c r="C152" s="51" t="s">
        <v>389</v>
      </c>
    </row>
    <row r="153" spans="1:3" x14ac:dyDescent="0.25">
      <c r="A153">
        <v>170000988</v>
      </c>
      <c r="B153" t="s">
        <v>390</v>
      </c>
      <c r="C153" s="51"/>
    </row>
    <row r="154" spans="1:3" x14ac:dyDescent="0.25">
      <c r="A154">
        <v>860000348</v>
      </c>
      <c r="B154" t="s">
        <v>391</v>
      </c>
      <c r="C154" s="51">
        <v>50000</v>
      </c>
    </row>
    <row r="155" spans="1:3" x14ac:dyDescent="0.25">
      <c r="A155">
        <v>870000700</v>
      </c>
      <c r="B155" t="s">
        <v>392</v>
      </c>
      <c r="C155" s="51"/>
    </row>
    <row r="156" spans="1:3" x14ac:dyDescent="0.25">
      <c r="A156">
        <v>640001681</v>
      </c>
      <c r="B156" t="s">
        <v>393</v>
      </c>
      <c r="C156" s="51">
        <v>25000</v>
      </c>
    </row>
    <row r="157" spans="1:3" x14ac:dyDescent="0.25">
      <c r="A157">
        <v>640003570</v>
      </c>
      <c r="B157" t="s">
        <v>394</v>
      </c>
      <c r="C157" s="51">
        <v>25000</v>
      </c>
    </row>
    <row r="158" spans="1:3" x14ac:dyDescent="0.25">
      <c r="A158">
        <v>640011508</v>
      </c>
      <c r="B158" t="s">
        <v>395</v>
      </c>
      <c r="C158" s="51"/>
    </row>
    <row r="159" spans="1:3" x14ac:dyDescent="0.25">
      <c r="A159">
        <v>400015095</v>
      </c>
      <c r="B159" t="s">
        <v>396</v>
      </c>
      <c r="C159" s="51" t="s">
        <v>397</v>
      </c>
    </row>
    <row r="160" spans="1:3" x14ac:dyDescent="0.25">
      <c r="A160">
        <v>400015145</v>
      </c>
      <c r="B160" t="s">
        <v>417</v>
      </c>
      <c r="C160" s="51">
        <v>50000</v>
      </c>
    </row>
    <row r="161" spans="1:3" x14ac:dyDescent="0.25">
      <c r="A161">
        <v>470016023</v>
      </c>
      <c r="B161" t="s">
        <v>398</v>
      </c>
      <c r="C161" s="51">
        <v>50000</v>
      </c>
    </row>
    <row r="162" spans="1:3" x14ac:dyDescent="0.25">
      <c r="A162">
        <v>640000493</v>
      </c>
      <c r="B162" t="s">
        <v>399</v>
      </c>
      <c r="C162" s="51">
        <v>25000</v>
      </c>
    </row>
    <row r="163" spans="1:3" x14ac:dyDescent="0.25">
      <c r="C163" s="51"/>
    </row>
    <row r="164" spans="1:3" x14ac:dyDescent="0.25">
      <c r="C164" s="51">
        <v>10696425.292451529</v>
      </c>
    </row>
    <row r="165" spans="1:3" x14ac:dyDescent="0.25">
      <c r="C165" s="51"/>
    </row>
    <row r="166" spans="1:3" x14ac:dyDescent="0.25">
      <c r="B166" t="s">
        <v>400</v>
      </c>
      <c r="C166" s="51">
        <v>10362786.183951985</v>
      </c>
    </row>
    <row r="167" spans="1:3" x14ac:dyDescent="0.25">
      <c r="C167" s="51" t="s">
        <v>401</v>
      </c>
    </row>
    <row r="168" spans="1:3" x14ac:dyDescent="0.25">
      <c r="C168" s="51"/>
    </row>
    <row r="169" spans="1:3" x14ac:dyDescent="0.25">
      <c r="C169" s="51">
        <v>0.14110922195604478</v>
      </c>
    </row>
    <row r="170" spans="1:3" x14ac:dyDescent="0.25">
      <c r="C170" s="51"/>
    </row>
    <row r="171" spans="1:3" x14ac:dyDescent="0.25">
      <c r="C171" s="51"/>
    </row>
    <row r="172" spans="1:3" x14ac:dyDescent="0.25">
      <c r="C172" s="51"/>
    </row>
    <row r="173" spans="1:3" x14ac:dyDescent="0.25">
      <c r="C173" s="51"/>
    </row>
    <row r="174" spans="1:3" x14ac:dyDescent="0.25">
      <c r="B174" t="s">
        <v>402</v>
      </c>
      <c r="C174" s="51"/>
    </row>
    <row r="175" spans="1:3" x14ac:dyDescent="0.25">
      <c r="B175" t="s">
        <v>403</v>
      </c>
      <c r="C175" s="51"/>
    </row>
    <row r="176" spans="1:3" x14ac:dyDescent="0.25">
      <c r="B176" t="s">
        <v>404</v>
      </c>
      <c r="C176" s="51"/>
    </row>
    <row r="177" spans="1:3" x14ac:dyDescent="0.25">
      <c r="B177" t="s">
        <v>405</v>
      </c>
      <c r="C177" s="51"/>
    </row>
    <row r="178" spans="1:3" x14ac:dyDescent="0.25">
      <c r="C178" s="51"/>
    </row>
    <row r="179" spans="1:3" x14ac:dyDescent="0.25">
      <c r="B179" t="s">
        <v>406</v>
      </c>
      <c r="C179" s="51"/>
    </row>
    <row r="180" spans="1:3" x14ac:dyDescent="0.25">
      <c r="C180" s="51"/>
    </row>
    <row r="181" spans="1:3" x14ac:dyDescent="0.25">
      <c r="C181" s="51"/>
    </row>
    <row r="182" spans="1:3" x14ac:dyDescent="0.25">
      <c r="A182">
        <v>750826307</v>
      </c>
      <c r="B182" t="s">
        <v>407</v>
      </c>
      <c r="C182" s="51">
        <v>161519.24857258218</v>
      </c>
    </row>
    <row r="183" spans="1:3" x14ac:dyDescent="0.25">
      <c r="A183">
        <v>750826307</v>
      </c>
      <c r="B183" t="s">
        <v>408</v>
      </c>
      <c r="C183" s="51">
        <v>161519.24857258218</v>
      </c>
    </row>
    <row r="184" spans="1:3" x14ac:dyDescent="0.25">
      <c r="A184">
        <v>330781386</v>
      </c>
      <c r="B184" t="s">
        <v>409</v>
      </c>
      <c r="C184" s="51">
        <v>53897.308636089554</v>
      </c>
    </row>
    <row r="185" spans="1:3" x14ac:dyDescent="0.25">
      <c r="A185">
        <v>640000626</v>
      </c>
      <c r="B185" t="s">
        <v>410</v>
      </c>
      <c r="C185" s="51">
        <v>83940.128032898676</v>
      </c>
    </row>
    <row r="186" spans="1:3" x14ac:dyDescent="0.25">
      <c r="A186">
        <v>330000324</v>
      </c>
      <c r="B186" t="s">
        <v>411</v>
      </c>
      <c r="C186" s="51">
        <v>100000</v>
      </c>
    </row>
    <row r="187" spans="1:3" x14ac:dyDescent="0.25">
      <c r="A187">
        <v>330000431</v>
      </c>
      <c r="B187" t="s">
        <v>412</v>
      </c>
      <c r="C187" s="51">
        <v>25000</v>
      </c>
    </row>
    <row r="188" spans="1:3" x14ac:dyDescent="0.25">
      <c r="A188">
        <v>640790374</v>
      </c>
      <c r="B188" t="s">
        <v>413</v>
      </c>
      <c r="C188" s="51">
        <v>10000</v>
      </c>
    </row>
    <row r="189" spans="1:3" x14ac:dyDescent="0.25">
      <c r="C189" s="51"/>
    </row>
    <row r="190" spans="1:3" x14ac:dyDescent="0.25">
      <c r="B190" t="s">
        <v>414</v>
      </c>
      <c r="C190" s="51">
        <v>663622.75993838534</v>
      </c>
    </row>
    <row r="191" spans="1:3" x14ac:dyDescent="0.25">
      <c r="A191">
        <v>160014411</v>
      </c>
      <c r="B191" t="s">
        <v>28</v>
      </c>
      <c r="C191" s="51">
        <v>11621353.118590221</v>
      </c>
    </row>
    <row r="192" spans="1:3" x14ac:dyDescent="0.25">
      <c r="C192" s="51"/>
    </row>
    <row r="193" spans="1:3" x14ac:dyDescent="0.25">
      <c r="A193">
        <v>860014208</v>
      </c>
      <c r="B193" t="s">
        <v>343</v>
      </c>
      <c r="C193" s="51">
        <v>1500000</v>
      </c>
    </row>
    <row r="194" spans="1:3" x14ac:dyDescent="0.25">
      <c r="A194">
        <v>860013382</v>
      </c>
      <c r="B194" t="s">
        <v>415</v>
      </c>
      <c r="C194" s="51">
        <v>14774485.97423856</v>
      </c>
    </row>
    <row r="195" spans="1:3" x14ac:dyDescent="0.25">
      <c r="C195" s="51"/>
    </row>
  </sheetData>
  <customSheetViews>
    <customSheetView guid="{92C2357C-8743-43F8-88A5-F389DF910E26}" topLeftCell="A173">
      <selection sqref="A1:C195"/>
      <pageMargins left="0.7" right="0.7" top="0.75" bottom="0.75" header="0.3" footer="0.3"/>
    </customSheetView>
    <customSheetView guid="{1759C582-7A69-4391-B537-34A4B3244EA6}" topLeftCell="A12">
      <selection activeCell="A13" sqref="A13"/>
      <pageMargins left="0.7" right="0.7" top="0.75" bottom="0.75" header="0.3" footer="0.3"/>
    </customSheetView>
    <customSheetView guid="{AB8EE43A-8BD3-4AA7-89E3-6ED6487C1141}" topLeftCell="A173">
      <selection sqref="A1:C195"/>
      <pageMargins left="0.7" right="0.7" top="0.75" bottom="0.75" header="0.3" footer="0.3"/>
    </customSheetView>
    <customSheetView guid="{A85EA1D6-F9B5-46CD-A121-ABDEB0F2BE7E}" topLeftCell="A12">
      <selection activeCell="A13" sqref="A13"/>
      <pageMargins left="0.7" right="0.7" top="0.75" bottom="0.75" header="0.3" footer="0.3"/>
    </customSheetView>
    <customSheetView guid="{AFBB972A-6499-42CF-BCBD-19B17CF34F14}" topLeftCell="A173">
      <selection sqref="A1:C195"/>
      <pageMargins left="0.7" right="0.7" top="0.75" bottom="0.75" header="0.3" footer="0.3"/>
    </customSheetView>
    <customSheetView guid="{A0D94C82-FBD7-4074-8844-0F0049EB94C4}" topLeftCell="A12">
      <selection activeCell="A13" sqref="A13"/>
      <pageMargins left="0.7" right="0.7" top="0.75" bottom="0.75" header="0.3" footer="0.3"/>
    </customSheetView>
  </customSheetView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4"/>
  <sheetViews>
    <sheetView workbookViewId="0">
      <selection activeCell="E7" sqref="E7"/>
    </sheetView>
  </sheetViews>
  <sheetFormatPr baseColWidth="10" defaultRowHeight="15" x14ac:dyDescent="0.25"/>
  <cols>
    <col min="2" max="2" width="20.140625" customWidth="1"/>
  </cols>
  <sheetData>
    <row r="1" spans="1:2" s="1" customFormat="1" ht="38.25" customHeight="1" x14ac:dyDescent="0.25">
      <c r="A1" s="56" t="s">
        <v>426</v>
      </c>
      <c r="B1" s="56" t="s">
        <v>429</v>
      </c>
    </row>
    <row r="2" spans="1:2" s="47" customFormat="1" ht="24.75" customHeight="1" x14ac:dyDescent="0.25">
      <c r="A2" s="57" t="s">
        <v>427</v>
      </c>
      <c r="B2" s="57" t="s">
        <v>430</v>
      </c>
    </row>
    <row r="3" spans="1:2" s="1" customFormat="1" x14ac:dyDescent="0.25">
      <c r="A3" s="56" t="s">
        <v>428</v>
      </c>
      <c r="B3" s="56" t="s">
        <v>431</v>
      </c>
    </row>
    <row r="4" spans="1:2" s="1" customFormat="1" x14ac:dyDescent="0.25"/>
    <row r="5" spans="1:2" s="1" customFormat="1" x14ac:dyDescent="0.25"/>
    <row r="6" spans="1:2" s="1" customFormat="1" x14ac:dyDescent="0.25"/>
    <row r="7" spans="1:2" s="1" customFormat="1" x14ac:dyDescent="0.25"/>
    <row r="8" spans="1:2" s="1" customFormat="1" x14ac:dyDescent="0.25"/>
    <row r="9" spans="1:2" s="1" customFormat="1" x14ac:dyDescent="0.25"/>
    <row r="10" spans="1:2" s="1" customFormat="1" x14ac:dyDescent="0.25"/>
    <row r="11" spans="1:2" s="1" customFormat="1" x14ac:dyDescent="0.25"/>
    <row r="12" spans="1:2" s="1" customFormat="1" x14ac:dyDescent="0.25"/>
    <row r="13" spans="1:2" s="1" customFormat="1" x14ac:dyDescent="0.25"/>
    <row r="14" spans="1:2" s="1" customFormat="1" x14ac:dyDescent="0.25"/>
    <row r="15" spans="1:2" s="1" customFormat="1" x14ac:dyDescent="0.25"/>
    <row r="16" spans="1:2" s="1" customFormat="1" x14ac:dyDescent="0.25"/>
    <row r="17" s="1" customFormat="1" x14ac:dyDescent="0.25"/>
    <row r="18" s="1" customFormat="1" x14ac:dyDescent="0.25"/>
    <row r="19" s="1" customFormat="1" x14ac:dyDescent="0.25"/>
    <row r="20" s="1" customFormat="1" x14ac:dyDescent="0.25"/>
    <row r="21" s="1" customFormat="1" x14ac:dyDescent="0.25"/>
    <row r="22" s="1" customFormat="1" x14ac:dyDescent="0.25"/>
    <row r="23" s="1" customFormat="1" x14ac:dyDescent="0.25"/>
    <row r="24" s="1" customFormat="1" x14ac:dyDescent="0.25"/>
    <row r="25" s="1" customFormat="1" x14ac:dyDescent="0.25"/>
    <row r="26" s="1" customFormat="1" x14ac:dyDescent="0.25"/>
    <row r="27" s="1" customFormat="1" x14ac:dyDescent="0.25"/>
    <row r="28" s="1" customFormat="1" x14ac:dyDescent="0.25"/>
    <row r="29" s="1" customFormat="1" x14ac:dyDescent="0.25"/>
    <row r="30" s="1" customFormat="1" x14ac:dyDescent="0.25"/>
    <row r="31" s="1" customFormat="1" x14ac:dyDescent="0.25"/>
    <row r="32" s="1" customFormat="1" x14ac:dyDescent="0.25"/>
    <row r="33" s="1" customFormat="1" x14ac:dyDescent="0.25"/>
    <row r="34" s="1" customFormat="1" x14ac:dyDescent="0.25"/>
    <row r="35" s="47" customFormat="1" ht="24.75" customHeigh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48" customFormat="1" x14ac:dyDescent="0.25"/>
    <row r="43" s="48"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47" customFormat="1" ht="24.75" customHeigh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47" customFormat="1" ht="24.75" customHeigh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47" customFormat="1" ht="24.75" customHeigh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46" customFormat="1" x14ac:dyDescent="0.25"/>
    <row r="94" s="1" customFormat="1" x14ac:dyDescent="0.25"/>
    <row r="95" s="46" customFormat="1" x14ac:dyDescent="0.25"/>
    <row r="96" s="46" customFormat="1" x14ac:dyDescent="0.25"/>
    <row r="97" s="46" customFormat="1" x14ac:dyDescent="0.25"/>
    <row r="98" s="1" customFormat="1" ht="60" customHeight="1" x14ac:dyDescent="0.25"/>
    <row r="99" s="47" customFormat="1" ht="24.75" customHeigh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50" customFormat="1" x14ac:dyDescent="0.25"/>
    <row r="168" s="50" customFormat="1" x14ac:dyDescent="0.25"/>
    <row r="169" s="50" customFormat="1" x14ac:dyDescent="0.25"/>
    <row r="170" s="50" customFormat="1" x14ac:dyDescent="0.25"/>
    <row r="171" s="50" customFormat="1" x14ac:dyDescent="0.25"/>
    <row r="172" s="50" customFormat="1" x14ac:dyDescent="0.25"/>
    <row r="173" s="50"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49" customFormat="1" x14ac:dyDescent="0.25"/>
  </sheetData>
  <customSheetViews>
    <customSheetView guid="{92C2357C-8743-43F8-88A5-F389DF910E26}">
      <selection activeCell="AK5" sqref="AK5"/>
      <pageMargins left="0.7" right="0.7" top="0.75" bottom="0.75" header="0.3" footer="0.3"/>
    </customSheetView>
    <customSheetView guid="{1759C582-7A69-4391-B537-34A4B3244EA6}">
      <selection activeCell="AK5" sqref="AK5"/>
      <pageMargins left="0.7" right="0.7" top="0.75" bottom="0.75" header="0.3" footer="0.3"/>
    </customSheetView>
    <customSheetView guid="{562FCEDB-3340-439C-A339-C59B4998DC51}">
      <pageMargins left="0.7" right="0.7" top="0.75" bottom="0.75" header="0.3" footer="0.3"/>
    </customSheetView>
    <customSheetView guid="{AB8EE43A-8BD3-4AA7-89E3-6ED6487C1141}">
      <selection activeCell="AK5" sqref="AK5"/>
      <pageMargins left="0.7" right="0.7" top="0.75" bottom="0.75" header="0.3" footer="0.3"/>
    </customSheetView>
    <customSheetView guid="{A85EA1D6-F9B5-46CD-A121-ABDEB0F2BE7E}">
      <selection activeCell="AK5" sqref="AK5"/>
      <pageMargins left="0.7" right="0.7" top="0.75" bottom="0.75" header="0.3" footer="0.3"/>
    </customSheetView>
    <customSheetView guid="{AFBB972A-6499-42CF-BCBD-19B17CF34F14}">
      <selection activeCell="AK5" sqref="AK5"/>
      <pageMargins left="0.7" right="0.7" top="0.75" bottom="0.75" header="0.3" footer="0.3"/>
    </customSheetView>
    <customSheetView guid="{A0D94C82-FBD7-4074-8844-0F0049EB94C4}">
      <selection activeCell="F22" sqref="F22"/>
      <pageMargins left="0.7" right="0.7" top="0.75" bottom="0.75" header="0.3" footer="0.3"/>
    </customSheetView>
  </customSheetView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zoomScaleNormal="100" workbookViewId="0">
      <selection activeCell="E3" sqref="E3:F3"/>
    </sheetView>
  </sheetViews>
  <sheetFormatPr baseColWidth="10" defaultRowHeight="15" x14ac:dyDescent="0.25"/>
  <cols>
    <col min="1" max="1" width="11.42578125" style="1"/>
    <col min="2" max="2" width="29" style="144" customWidth="1"/>
    <col min="3" max="3" width="32.7109375" customWidth="1"/>
    <col min="4" max="4" width="12.85546875" customWidth="1"/>
    <col min="5" max="5" width="21.42578125" customWidth="1"/>
    <col min="6" max="6" width="21.7109375" customWidth="1"/>
    <col min="7" max="7" width="18.7109375" customWidth="1"/>
    <col min="8" max="8" width="14.42578125" customWidth="1"/>
    <col min="9" max="9" width="15.28515625" bestFit="1" customWidth="1"/>
  </cols>
  <sheetData>
    <row r="1" spans="1:9" s="1" customFormat="1" ht="69.75" customHeight="1" thickBot="1" x14ac:dyDescent="0.3">
      <c r="A1" s="61" t="s">
        <v>623</v>
      </c>
      <c r="B1" s="77" t="s">
        <v>2</v>
      </c>
      <c r="C1" s="62" t="s">
        <v>665</v>
      </c>
      <c r="D1" s="62" t="s">
        <v>660</v>
      </c>
      <c r="E1" s="191" t="s">
        <v>661</v>
      </c>
      <c r="F1" s="192"/>
      <c r="G1" s="192"/>
      <c r="H1" s="61" t="s">
        <v>666</v>
      </c>
      <c r="I1" s="61" t="s">
        <v>256</v>
      </c>
    </row>
    <row r="2" spans="1:9" s="1" customFormat="1" ht="27.75" customHeight="1" thickBot="1" x14ac:dyDescent="0.3">
      <c r="A2" s="119"/>
      <c r="B2" s="119"/>
      <c r="C2" s="119"/>
      <c r="D2" s="119"/>
      <c r="E2" s="118" t="s">
        <v>662</v>
      </c>
      <c r="F2" s="118" t="s">
        <v>663</v>
      </c>
      <c r="G2" s="118" t="s">
        <v>664</v>
      </c>
      <c r="H2" s="119"/>
      <c r="I2" s="119"/>
    </row>
    <row r="3" spans="1:9" s="47" customFormat="1" ht="30" customHeight="1" thickBot="1" x14ac:dyDescent="0.3">
      <c r="A3" s="167" t="s">
        <v>625</v>
      </c>
      <c r="B3" s="102" t="s">
        <v>7</v>
      </c>
      <c r="C3" s="175" t="s">
        <v>8</v>
      </c>
      <c r="D3" s="64">
        <v>41492000</v>
      </c>
      <c r="E3" s="89">
        <v>6000000</v>
      </c>
      <c r="F3" s="120">
        <v>6393719</v>
      </c>
      <c r="G3" s="122">
        <v>605000</v>
      </c>
      <c r="H3" s="98"/>
      <c r="I3" s="120">
        <f>SUM(E3:H3)</f>
        <v>12998719</v>
      </c>
    </row>
    <row r="4" spans="1:9" s="1" customFormat="1" ht="30" customHeight="1" thickBot="1" x14ac:dyDescent="0.3">
      <c r="A4" s="167">
        <v>160000501</v>
      </c>
      <c r="B4" s="170" t="s">
        <v>10</v>
      </c>
      <c r="C4" s="175" t="s">
        <v>11</v>
      </c>
      <c r="D4" s="66">
        <v>16591780</v>
      </c>
      <c r="E4" s="125" t="s">
        <v>9</v>
      </c>
      <c r="F4" s="120">
        <v>200000</v>
      </c>
      <c r="G4" s="122">
        <v>158000</v>
      </c>
      <c r="H4" s="98"/>
      <c r="I4" s="120">
        <f t="shared" ref="I4:I14" si="0">SUM(E4:H4)</f>
        <v>358000</v>
      </c>
    </row>
    <row r="5" spans="1:9" s="1" customFormat="1" ht="30" customHeight="1" thickBot="1" x14ac:dyDescent="0.3">
      <c r="A5" s="167" t="s">
        <v>624</v>
      </c>
      <c r="B5" s="102" t="s">
        <v>12</v>
      </c>
      <c r="C5" s="175" t="s">
        <v>13</v>
      </c>
      <c r="D5" s="66">
        <v>3437240</v>
      </c>
      <c r="E5" s="125" t="s">
        <v>9</v>
      </c>
      <c r="F5" s="120">
        <v>1264104</v>
      </c>
      <c r="G5" s="122">
        <v>44000</v>
      </c>
      <c r="H5" s="98"/>
      <c r="I5" s="120">
        <f t="shared" si="0"/>
        <v>1308104</v>
      </c>
    </row>
    <row r="6" spans="1:9" s="1" customFormat="1" ht="30" customHeight="1" thickBot="1" x14ac:dyDescent="0.3">
      <c r="A6" s="167" t="s">
        <v>626</v>
      </c>
      <c r="B6" s="102" t="s">
        <v>14</v>
      </c>
      <c r="C6" s="175" t="s">
        <v>15</v>
      </c>
      <c r="D6" s="66">
        <v>2200000</v>
      </c>
      <c r="E6" s="125" t="s">
        <v>9</v>
      </c>
      <c r="F6" s="120">
        <v>4716301</v>
      </c>
      <c r="G6" s="122">
        <v>95000</v>
      </c>
      <c r="H6" s="98"/>
      <c r="I6" s="120">
        <f t="shared" si="0"/>
        <v>4811301</v>
      </c>
    </row>
    <row r="7" spans="1:9" s="1" customFormat="1" ht="30" customHeight="1" thickBot="1" x14ac:dyDescent="0.3">
      <c r="A7" s="167">
        <v>160000170</v>
      </c>
      <c r="B7" s="102" t="s">
        <v>16</v>
      </c>
      <c r="C7" s="175" t="s">
        <v>17</v>
      </c>
      <c r="D7" s="64">
        <v>2576000</v>
      </c>
      <c r="E7" s="125" t="s">
        <v>18</v>
      </c>
      <c r="F7" s="120"/>
      <c r="G7" s="122">
        <v>74000</v>
      </c>
      <c r="H7" s="98"/>
      <c r="I7" s="120">
        <f t="shared" si="0"/>
        <v>74000</v>
      </c>
    </row>
    <row r="8" spans="1:9" s="1" customFormat="1" ht="30" customHeight="1" thickBot="1" x14ac:dyDescent="0.3">
      <c r="A8" s="167" t="s">
        <v>627</v>
      </c>
      <c r="B8" s="170" t="s">
        <v>19</v>
      </c>
      <c r="C8" s="175" t="s">
        <v>20</v>
      </c>
      <c r="D8" s="66">
        <v>12468800</v>
      </c>
      <c r="E8" s="125" t="s">
        <v>18</v>
      </c>
      <c r="F8" s="120">
        <v>1802428</v>
      </c>
      <c r="G8" s="122">
        <v>173000</v>
      </c>
      <c r="H8" s="98"/>
      <c r="I8" s="120">
        <f t="shared" si="0"/>
        <v>1975428</v>
      </c>
    </row>
    <row r="9" spans="1:9" s="1" customFormat="1" ht="30" customHeight="1" thickBot="1" x14ac:dyDescent="0.3">
      <c r="A9" s="167">
        <v>160000279</v>
      </c>
      <c r="B9" s="102" t="s">
        <v>21</v>
      </c>
      <c r="C9" s="175" t="s">
        <v>22</v>
      </c>
      <c r="D9" s="64">
        <v>11375760</v>
      </c>
      <c r="E9" s="125" t="s">
        <v>23</v>
      </c>
      <c r="F9" s="121"/>
      <c r="G9" s="122">
        <v>40200</v>
      </c>
      <c r="H9" s="98"/>
      <c r="I9" s="120">
        <f t="shared" si="0"/>
        <v>40200</v>
      </c>
    </row>
    <row r="10" spans="1:9" s="1" customFormat="1" ht="30" customHeight="1" thickBot="1" x14ac:dyDescent="0.3">
      <c r="A10" s="167" t="s">
        <v>628</v>
      </c>
      <c r="B10" s="102" t="s">
        <v>24</v>
      </c>
      <c r="C10" s="175" t="s">
        <v>25</v>
      </c>
      <c r="D10" s="66">
        <v>262991</v>
      </c>
      <c r="E10" s="125" t="s">
        <v>23</v>
      </c>
      <c r="F10" s="120">
        <v>2188182</v>
      </c>
      <c r="G10" s="123">
        <v>53000</v>
      </c>
      <c r="H10" s="98"/>
      <c r="I10" s="120">
        <f t="shared" si="0"/>
        <v>2241182</v>
      </c>
    </row>
    <row r="11" spans="1:9" s="1" customFormat="1" ht="30" customHeight="1" thickBot="1" x14ac:dyDescent="0.3">
      <c r="A11" s="167">
        <v>160013207</v>
      </c>
      <c r="B11" s="102" t="s">
        <v>26</v>
      </c>
      <c r="C11" s="175" t="s">
        <v>27</v>
      </c>
      <c r="D11" s="64">
        <v>450000</v>
      </c>
      <c r="E11" s="125" t="s">
        <v>23</v>
      </c>
      <c r="F11" s="120"/>
      <c r="G11" s="122">
        <v>172800</v>
      </c>
      <c r="H11" s="98"/>
      <c r="I11" s="120">
        <f t="shared" si="0"/>
        <v>172800</v>
      </c>
    </row>
    <row r="12" spans="1:9" s="1" customFormat="1" ht="30" customHeight="1" thickBot="1" x14ac:dyDescent="0.3">
      <c r="A12" s="167">
        <v>160014411</v>
      </c>
      <c r="B12" s="102" t="s">
        <v>28</v>
      </c>
      <c r="C12" s="175" t="s">
        <v>29</v>
      </c>
      <c r="D12" s="66">
        <v>14717000</v>
      </c>
      <c r="E12" s="125" t="s">
        <v>23</v>
      </c>
      <c r="F12" s="120">
        <v>12284976</v>
      </c>
      <c r="G12" s="123">
        <v>465000</v>
      </c>
      <c r="H12" s="98"/>
      <c r="I12" s="120">
        <f t="shared" si="0"/>
        <v>12749976</v>
      </c>
    </row>
    <row r="13" spans="1:9" s="1" customFormat="1" ht="30" customHeight="1" thickBot="1" x14ac:dyDescent="0.3">
      <c r="A13" s="167">
        <v>160002085</v>
      </c>
      <c r="B13" s="102" t="s">
        <v>432</v>
      </c>
      <c r="C13" s="175" t="s">
        <v>433</v>
      </c>
      <c r="D13" s="66">
        <v>13414598</v>
      </c>
      <c r="E13" s="66">
        <v>1316000</v>
      </c>
      <c r="F13" s="120"/>
      <c r="G13" s="120"/>
      <c r="H13" s="98"/>
      <c r="I13" s="120">
        <f t="shared" si="0"/>
        <v>1316000</v>
      </c>
    </row>
    <row r="14" spans="1:9" s="1" customFormat="1" ht="30" customHeight="1" thickBot="1" x14ac:dyDescent="0.3">
      <c r="A14" s="167">
        <v>160004115</v>
      </c>
      <c r="B14" s="102" t="s">
        <v>434</v>
      </c>
      <c r="C14" s="175"/>
      <c r="D14" s="66">
        <v>45000</v>
      </c>
      <c r="E14" s="66">
        <v>36000</v>
      </c>
      <c r="F14" s="120"/>
      <c r="G14" s="120"/>
      <c r="H14" s="99"/>
      <c r="I14" s="120">
        <f t="shared" si="0"/>
        <v>36000</v>
      </c>
    </row>
    <row r="15" spans="1:9" s="1" customFormat="1" ht="30" customHeight="1" x14ac:dyDescent="0.25">
      <c r="B15" s="78"/>
      <c r="E15" s="80"/>
    </row>
    <row r="16" spans="1:9" s="1" customFormat="1" ht="30" customHeight="1" thickBot="1" x14ac:dyDescent="0.3">
      <c r="B16" s="79" t="s">
        <v>447</v>
      </c>
      <c r="E16" s="80"/>
    </row>
    <row r="17" spans="1:9" s="1" customFormat="1" ht="68.25" customHeight="1" thickBot="1" x14ac:dyDescent="0.3">
      <c r="A17" s="61" t="s">
        <v>623</v>
      </c>
      <c r="B17" s="61" t="s">
        <v>2</v>
      </c>
      <c r="C17" s="62" t="s">
        <v>659</v>
      </c>
      <c r="D17" s="62" t="s">
        <v>660</v>
      </c>
      <c r="E17" s="193" t="s">
        <v>661</v>
      </c>
      <c r="F17" s="194"/>
      <c r="G17" s="195"/>
      <c r="H17" s="61" t="s">
        <v>666</v>
      </c>
      <c r="I17" s="61" t="s">
        <v>256</v>
      </c>
    </row>
    <row r="18" spans="1:9" s="1" customFormat="1" ht="30" customHeight="1" thickBot="1" x14ac:dyDescent="0.3">
      <c r="A18" s="119"/>
      <c r="B18" s="119"/>
      <c r="C18" s="119"/>
      <c r="D18" s="119"/>
      <c r="E18" s="118" t="s">
        <v>662</v>
      </c>
      <c r="F18" s="118" t="s">
        <v>663</v>
      </c>
      <c r="G18" s="118" t="s">
        <v>664</v>
      </c>
      <c r="H18" s="119"/>
      <c r="I18" s="119"/>
    </row>
    <row r="19" spans="1:9" s="1" customFormat="1" ht="34.5" customHeight="1" thickBot="1" x14ac:dyDescent="0.3">
      <c r="A19" s="167" t="s">
        <v>629</v>
      </c>
      <c r="B19" s="102" t="s">
        <v>309</v>
      </c>
      <c r="C19" s="71"/>
      <c r="D19" s="71"/>
      <c r="E19" s="71"/>
      <c r="F19" s="123">
        <v>2025191</v>
      </c>
      <c r="G19" s="123">
        <v>118000</v>
      </c>
      <c r="H19" s="123"/>
      <c r="I19" s="122">
        <f>SUM(E19:H19)</f>
        <v>2143191</v>
      </c>
    </row>
    <row r="20" spans="1:9" s="1" customFormat="1" ht="29.25" customHeight="1" thickBot="1" x14ac:dyDescent="0.3">
      <c r="A20" s="167" t="s">
        <v>630</v>
      </c>
      <c r="B20" s="102" t="s">
        <v>435</v>
      </c>
      <c r="C20" s="71"/>
      <c r="D20" s="71"/>
      <c r="E20" s="71"/>
      <c r="F20" s="123">
        <v>25000</v>
      </c>
      <c r="G20" s="123">
        <v>48000</v>
      </c>
      <c r="H20" s="123"/>
      <c r="I20" s="122">
        <f t="shared" ref="I20:I22" si="1">SUM(E20:H20)</f>
        <v>73000</v>
      </c>
    </row>
    <row r="21" spans="1:9" s="1" customFormat="1" ht="32.25" customHeight="1" thickBot="1" x14ac:dyDescent="0.3">
      <c r="A21" s="167">
        <v>160008231</v>
      </c>
      <c r="B21" s="81" t="s">
        <v>436</v>
      </c>
      <c r="C21" s="71"/>
      <c r="D21" s="71"/>
      <c r="E21" s="71"/>
      <c r="F21" s="123"/>
      <c r="G21" s="122">
        <v>9100</v>
      </c>
      <c r="H21" s="123"/>
      <c r="I21" s="122">
        <f t="shared" si="1"/>
        <v>9100</v>
      </c>
    </row>
    <row r="22" spans="1:9" s="1" customFormat="1" ht="33" customHeight="1" thickBot="1" x14ac:dyDescent="0.3">
      <c r="A22" s="167" t="s">
        <v>631</v>
      </c>
      <c r="B22" s="81" t="s">
        <v>437</v>
      </c>
      <c r="C22" s="71"/>
      <c r="D22" s="71"/>
      <c r="E22" s="71"/>
      <c r="F22" s="123"/>
      <c r="G22" s="122">
        <v>17000</v>
      </c>
      <c r="H22" s="123"/>
      <c r="I22" s="122">
        <f t="shared" si="1"/>
        <v>17000</v>
      </c>
    </row>
    <row r="23" spans="1:9" s="1" customFormat="1" ht="15.75" thickBot="1" x14ac:dyDescent="0.3">
      <c r="B23" s="168"/>
    </row>
    <row r="24" spans="1:9" s="1" customFormat="1" ht="16.5" thickBot="1" x14ac:dyDescent="0.3">
      <c r="A24" s="128" t="s">
        <v>438</v>
      </c>
      <c r="B24" s="169"/>
      <c r="C24" s="130"/>
      <c r="D24" s="130"/>
      <c r="E24" s="130"/>
      <c r="F24" s="130"/>
      <c r="G24" s="130"/>
      <c r="H24" s="130"/>
      <c r="I24" s="166">
        <f>I3+I4+I5+I6+I7+I8+I9+I10+I11+I12+I13+I14+I19+I20+I21+I22</f>
        <v>40324001</v>
      </c>
    </row>
    <row r="25" spans="1:9" s="1" customFormat="1" x14ac:dyDescent="0.25">
      <c r="B25" s="168"/>
    </row>
    <row r="26" spans="1:9" s="1" customFormat="1" x14ac:dyDescent="0.25">
      <c r="B26" s="168"/>
    </row>
  </sheetData>
  <customSheetViews>
    <customSheetView guid="{92C2357C-8743-43F8-88A5-F389DF910E26}">
      <selection sqref="A1:CR1048576"/>
      <pageMargins left="0.7" right="0.7" top="0.75" bottom="0.75" header="0.3" footer="0.3"/>
    </customSheetView>
    <customSheetView guid="{1759C582-7A69-4391-B537-34A4B3244EA6}">
      <selection sqref="A1:CR1048576"/>
      <pageMargins left="0.7" right="0.7" top="0.75" bottom="0.75" header="0.3" footer="0.3"/>
    </customSheetView>
    <customSheetView guid="{562FCEDB-3340-439C-A339-C59B4998DC51}">
      <pageMargins left="0.7" right="0.7" top="0.75" bottom="0.75" header="0.3" footer="0.3"/>
    </customSheetView>
    <customSheetView guid="{AB8EE43A-8BD3-4AA7-89E3-6ED6487C1141}">
      <selection sqref="A1:CR1048576"/>
      <pageMargins left="0.7" right="0.7" top="0.75" bottom="0.75" header="0.3" footer="0.3"/>
    </customSheetView>
    <customSheetView guid="{A85EA1D6-F9B5-46CD-A121-ABDEB0F2BE7E}">
      <selection sqref="A1:CR1048576"/>
      <pageMargins left="0.7" right="0.7" top="0.75" bottom="0.75" header="0.3" footer="0.3"/>
    </customSheetView>
    <customSheetView guid="{AFBB972A-6499-42CF-BCBD-19B17CF34F14}">
      <selection sqref="A1:CR1048576"/>
      <pageMargins left="0.7" right="0.7" top="0.75" bottom="0.75" header="0.3" footer="0.3"/>
    </customSheetView>
    <customSheetView guid="{A0D94C82-FBD7-4074-8844-0F0049EB94C4}">
      <selection sqref="A1:CR1048576"/>
      <pageMargins left="0.7" right="0.7" top="0.75" bottom="0.75" header="0.3" footer="0.3"/>
    </customSheetView>
  </customSheetViews>
  <mergeCells count="2">
    <mergeCell ref="E1:G1"/>
    <mergeCell ref="E17:G17"/>
  </mergeCells>
  <dataValidations count="1">
    <dataValidation type="textLength" operator="equal" showInputMessage="1" showErrorMessage="1" errorTitle="Erreur saisie FINESS" error="Le n° FINESS est constitué de 9 caractéres" sqref="A14">
      <formula1>9</formula1>
    </dataValidation>
  </dataValidations>
  <pageMargins left="0.7" right="0.7" top="0.75" bottom="0.75" header="0.3" footer="0.3"/>
  <pageSetup paperSize="9" orientation="portrait" r:id="rId1"/>
  <ignoredErrors>
    <ignoredError sqref="A3 A5:A6 A8 A10 A19:A20 A2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zoomScaleNormal="100" workbookViewId="0">
      <selection activeCell="A3" sqref="A3"/>
    </sheetView>
  </sheetViews>
  <sheetFormatPr baseColWidth="10" defaultRowHeight="15" x14ac:dyDescent="0.25"/>
  <cols>
    <col min="1" max="1" width="11.42578125" style="1"/>
    <col min="2" max="2" width="31.5703125" customWidth="1"/>
    <col min="3" max="3" width="31.140625" customWidth="1"/>
    <col min="4" max="4" width="12.85546875" customWidth="1"/>
    <col min="5" max="5" width="18.5703125" style="80" customWidth="1"/>
    <col min="6" max="6" width="21.42578125" customWidth="1"/>
    <col min="7" max="7" width="20.28515625" customWidth="1"/>
    <col min="8" max="8" width="13.85546875" customWidth="1"/>
    <col min="9" max="9" width="17.42578125" bestFit="1" customWidth="1"/>
  </cols>
  <sheetData>
    <row r="1" spans="1:10" ht="65.25" customHeight="1" thickBot="1" x14ac:dyDescent="0.3">
      <c r="A1" s="61" t="s">
        <v>623</v>
      </c>
      <c r="B1" s="61" t="s">
        <v>2</v>
      </c>
      <c r="C1" s="124" t="s">
        <v>665</v>
      </c>
      <c r="D1" s="124" t="s">
        <v>660</v>
      </c>
      <c r="E1" s="191" t="s">
        <v>661</v>
      </c>
      <c r="F1" s="192"/>
      <c r="G1" s="192"/>
      <c r="H1" s="61" t="s">
        <v>666</v>
      </c>
      <c r="I1" s="61" t="s">
        <v>256</v>
      </c>
    </row>
    <row r="2" spans="1:10" s="1" customFormat="1" ht="29.25" customHeight="1" thickBot="1" x14ac:dyDescent="0.3">
      <c r="A2" s="119"/>
      <c r="B2" s="119"/>
      <c r="C2" s="119"/>
      <c r="D2" s="119"/>
      <c r="E2" s="118" t="s">
        <v>662</v>
      </c>
      <c r="F2" s="118" t="s">
        <v>663</v>
      </c>
      <c r="G2" s="118" t="s">
        <v>664</v>
      </c>
      <c r="H2" s="119"/>
      <c r="I2" s="119"/>
    </row>
    <row r="3" spans="1:10" ht="16.5" thickBot="1" x14ac:dyDescent="0.3">
      <c r="A3" s="167">
        <v>170780563</v>
      </c>
      <c r="B3" s="102" t="s">
        <v>30</v>
      </c>
      <c r="C3" s="175" t="s">
        <v>31</v>
      </c>
      <c r="D3" s="126">
        <v>8000000</v>
      </c>
      <c r="E3" s="83" t="s">
        <v>23</v>
      </c>
      <c r="F3" s="65"/>
      <c r="G3" s="90">
        <v>102200</v>
      </c>
      <c r="H3" s="90"/>
      <c r="I3" s="66">
        <f>F3+G3+H3</f>
        <v>102200</v>
      </c>
    </row>
    <row r="4" spans="1:10" ht="30.75" thickBot="1" x14ac:dyDescent="0.3">
      <c r="A4" s="167" t="s">
        <v>648</v>
      </c>
      <c r="B4" s="102" t="s">
        <v>33</v>
      </c>
      <c r="C4" s="175" t="s">
        <v>34</v>
      </c>
      <c r="D4" s="126">
        <v>2500000</v>
      </c>
      <c r="E4" s="83" t="s">
        <v>23</v>
      </c>
      <c r="F4" s="65"/>
      <c r="G4" s="90">
        <v>99200</v>
      </c>
      <c r="H4" s="90"/>
      <c r="I4" s="66">
        <f t="shared" ref="I4:I13" si="0">F4+G4+H4</f>
        <v>99200</v>
      </c>
    </row>
    <row r="5" spans="1:10" ht="30" customHeight="1" thickBot="1" x14ac:dyDescent="0.3">
      <c r="A5" s="167" t="s">
        <v>643</v>
      </c>
      <c r="B5" s="102" t="s">
        <v>35</v>
      </c>
      <c r="C5" s="175" t="s">
        <v>36</v>
      </c>
      <c r="D5" s="126">
        <v>10000000</v>
      </c>
      <c r="E5" s="83" t="s">
        <v>23</v>
      </c>
      <c r="F5" s="65"/>
      <c r="G5" s="90">
        <v>170300</v>
      </c>
      <c r="H5" s="90"/>
      <c r="I5" s="66">
        <f t="shared" si="0"/>
        <v>170300</v>
      </c>
    </row>
    <row r="6" spans="1:10" ht="45.75" thickBot="1" x14ac:dyDescent="0.3">
      <c r="A6" s="167" t="s">
        <v>632</v>
      </c>
      <c r="B6" s="102" t="s">
        <v>38</v>
      </c>
      <c r="C6" s="175" t="s">
        <v>39</v>
      </c>
      <c r="D6" s="126">
        <v>600000000</v>
      </c>
      <c r="E6" s="83" t="s">
        <v>418</v>
      </c>
      <c r="F6" s="66">
        <v>750000</v>
      </c>
      <c r="G6" s="90">
        <v>1010000</v>
      </c>
      <c r="H6" s="90"/>
      <c r="I6" s="66">
        <f t="shared" si="0"/>
        <v>1760000</v>
      </c>
    </row>
    <row r="7" spans="1:10" ht="45.75" thickBot="1" x14ac:dyDescent="0.3">
      <c r="A7" s="167" t="s">
        <v>633</v>
      </c>
      <c r="B7" s="170" t="s">
        <v>40</v>
      </c>
      <c r="C7" s="175" t="s">
        <v>41</v>
      </c>
      <c r="D7" s="88">
        <v>7604000</v>
      </c>
      <c r="E7" s="83" t="s">
        <v>9</v>
      </c>
      <c r="F7" s="66">
        <v>9107016</v>
      </c>
      <c r="G7" s="90">
        <v>569000</v>
      </c>
      <c r="H7" s="90"/>
      <c r="I7" s="66">
        <f t="shared" si="0"/>
        <v>9676016</v>
      </c>
    </row>
    <row r="8" spans="1:10" ht="135.75" thickBot="1" x14ac:dyDescent="0.3">
      <c r="A8" s="167" t="s">
        <v>634</v>
      </c>
      <c r="B8" s="102" t="s">
        <v>42</v>
      </c>
      <c r="C8" s="175" t="s">
        <v>43</v>
      </c>
      <c r="D8" s="88">
        <v>9300000</v>
      </c>
      <c r="E8" s="83" t="s">
        <v>9</v>
      </c>
      <c r="F8" s="66">
        <v>6982913</v>
      </c>
      <c r="G8" s="90">
        <v>128000</v>
      </c>
      <c r="H8" s="90"/>
      <c r="I8" s="66">
        <f t="shared" si="0"/>
        <v>7110913</v>
      </c>
    </row>
    <row r="9" spans="1:10" ht="30" customHeight="1" thickBot="1" x14ac:dyDescent="0.3">
      <c r="A9" s="167" t="s">
        <v>635</v>
      </c>
      <c r="B9" s="170" t="s">
        <v>44</v>
      </c>
      <c r="C9" s="175" t="s">
        <v>45</v>
      </c>
      <c r="D9" s="88">
        <v>12606500</v>
      </c>
      <c r="E9" s="187">
        <v>4000000</v>
      </c>
      <c r="F9" s="66">
        <v>15753060</v>
      </c>
      <c r="G9" s="90">
        <v>1374000</v>
      </c>
      <c r="H9" s="66">
        <v>1000000</v>
      </c>
      <c r="I9" s="66">
        <f>SUM(E9:H9)</f>
        <v>22127060</v>
      </c>
      <c r="J9" s="1"/>
    </row>
    <row r="10" spans="1:10" ht="30" customHeight="1" thickBot="1" x14ac:dyDescent="0.3">
      <c r="A10" s="167" t="s">
        <v>636</v>
      </c>
      <c r="B10" s="170" t="s">
        <v>46</v>
      </c>
      <c r="C10" s="175" t="s">
        <v>47</v>
      </c>
      <c r="D10" s="88">
        <v>4080000</v>
      </c>
      <c r="E10" s="83" t="s">
        <v>18</v>
      </c>
      <c r="F10" s="66">
        <v>4492534</v>
      </c>
      <c r="G10" s="90">
        <v>465000</v>
      </c>
      <c r="H10" s="90"/>
      <c r="I10" s="66">
        <f t="shared" si="0"/>
        <v>4957534</v>
      </c>
    </row>
    <row r="11" spans="1:10" ht="30" customHeight="1" thickBot="1" x14ac:dyDescent="0.3">
      <c r="A11" s="167" t="s">
        <v>637</v>
      </c>
      <c r="B11" s="170" t="s">
        <v>48</v>
      </c>
      <c r="C11" s="175" t="s">
        <v>49</v>
      </c>
      <c r="D11" s="88">
        <v>13432000</v>
      </c>
      <c r="E11" s="83" t="s">
        <v>9</v>
      </c>
      <c r="F11" s="66">
        <v>12522019</v>
      </c>
      <c r="G11" s="90">
        <v>323000</v>
      </c>
      <c r="H11" s="90"/>
      <c r="I11" s="66">
        <f t="shared" si="0"/>
        <v>12845019</v>
      </c>
    </row>
    <row r="12" spans="1:10" ht="30" customHeight="1" thickBot="1" x14ac:dyDescent="0.3">
      <c r="A12" s="167">
        <v>170780647</v>
      </c>
      <c r="B12" s="102" t="s">
        <v>50</v>
      </c>
      <c r="C12" s="175" t="s">
        <v>51</v>
      </c>
      <c r="D12" s="126">
        <v>500000</v>
      </c>
      <c r="E12" s="83" t="s">
        <v>23</v>
      </c>
      <c r="F12" s="68"/>
      <c r="G12" s="90">
        <v>66100</v>
      </c>
      <c r="H12" s="90"/>
      <c r="I12" s="66">
        <f t="shared" si="0"/>
        <v>66100</v>
      </c>
    </row>
    <row r="13" spans="1:10" ht="30" customHeight="1" thickBot="1" x14ac:dyDescent="0.3">
      <c r="A13" s="167"/>
      <c r="B13" s="171" t="s">
        <v>439</v>
      </c>
      <c r="C13" s="208" t="s">
        <v>54</v>
      </c>
      <c r="D13" s="211">
        <v>9400800</v>
      </c>
      <c r="E13" s="214" t="s">
        <v>23</v>
      </c>
      <c r="F13" s="217"/>
      <c r="G13" s="205">
        <v>36900</v>
      </c>
      <c r="H13" s="196"/>
      <c r="I13" s="199">
        <f t="shared" si="0"/>
        <v>36900</v>
      </c>
    </row>
    <row r="14" spans="1:10" ht="30" customHeight="1" thickBot="1" x14ac:dyDescent="0.3">
      <c r="A14" s="167">
        <v>170780290</v>
      </c>
      <c r="B14" s="171" t="s">
        <v>440</v>
      </c>
      <c r="C14" s="209"/>
      <c r="D14" s="212"/>
      <c r="E14" s="215"/>
      <c r="F14" s="218"/>
      <c r="G14" s="206"/>
      <c r="H14" s="197"/>
      <c r="I14" s="200"/>
    </row>
    <row r="15" spans="1:10" ht="30" customHeight="1" thickBot="1" x14ac:dyDescent="0.3">
      <c r="A15" s="167">
        <v>170780282</v>
      </c>
      <c r="B15" s="102" t="s">
        <v>441</v>
      </c>
      <c r="C15" s="210"/>
      <c r="D15" s="213"/>
      <c r="E15" s="216"/>
      <c r="F15" s="219"/>
      <c r="G15" s="207"/>
      <c r="H15" s="198"/>
      <c r="I15" s="201"/>
    </row>
    <row r="16" spans="1:10" ht="30" customHeight="1" thickBot="1" x14ac:dyDescent="0.3">
      <c r="A16" s="167">
        <v>170021190</v>
      </c>
      <c r="B16" s="102" t="s">
        <v>442</v>
      </c>
      <c r="C16" s="175" t="s">
        <v>443</v>
      </c>
      <c r="D16" s="126">
        <v>6421950</v>
      </c>
      <c r="E16" s="64">
        <v>550000</v>
      </c>
      <c r="F16" s="65"/>
      <c r="G16" s="90"/>
      <c r="H16" s="90"/>
      <c r="I16" s="66">
        <f>E16+F16+G16+H16</f>
        <v>550000</v>
      </c>
    </row>
    <row r="17" spans="1:10" ht="30" customHeight="1" thickBot="1" x14ac:dyDescent="0.3">
      <c r="A17" s="167">
        <v>170802631</v>
      </c>
      <c r="B17" s="102" t="s">
        <v>444</v>
      </c>
      <c r="C17" s="175"/>
      <c r="D17" s="126">
        <v>8315550</v>
      </c>
      <c r="E17" s="64">
        <v>3200000</v>
      </c>
      <c r="F17" s="65"/>
      <c r="G17" s="90"/>
      <c r="H17" s="90"/>
      <c r="I17" s="66">
        <f t="shared" ref="I17:I18" si="1">E17+F17+G17+H17</f>
        <v>3200000</v>
      </c>
    </row>
    <row r="18" spans="1:10" ht="30" customHeight="1" thickBot="1" x14ac:dyDescent="0.3">
      <c r="A18" s="167">
        <v>170019301</v>
      </c>
      <c r="B18" s="102" t="s">
        <v>445</v>
      </c>
      <c r="C18" s="175"/>
      <c r="D18" s="127" t="s">
        <v>446</v>
      </c>
      <c r="E18" s="64">
        <v>800000</v>
      </c>
      <c r="F18" s="65"/>
      <c r="G18" s="90"/>
      <c r="H18" s="66">
        <v>1980000</v>
      </c>
      <c r="I18" s="66">
        <f t="shared" si="1"/>
        <v>2780000</v>
      </c>
      <c r="J18" s="1"/>
    </row>
    <row r="19" spans="1:10" ht="30" customHeight="1" x14ac:dyDescent="0.25">
      <c r="A19" s="78"/>
      <c r="B19" s="78"/>
      <c r="I19" s="1"/>
    </row>
    <row r="20" spans="1:10" ht="30" customHeight="1" thickBot="1" x14ac:dyDescent="0.3">
      <c r="B20" s="79" t="s">
        <v>447</v>
      </c>
      <c r="I20" s="1"/>
    </row>
    <row r="21" spans="1:10" ht="58.5" customHeight="1" thickBot="1" x14ac:dyDescent="0.3">
      <c r="A21" s="61" t="s">
        <v>623</v>
      </c>
      <c r="B21" s="61" t="s">
        <v>2</v>
      </c>
      <c r="C21" s="124" t="s">
        <v>665</v>
      </c>
      <c r="D21" s="124" t="s">
        <v>660</v>
      </c>
      <c r="E21" s="202" t="s">
        <v>661</v>
      </c>
      <c r="F21" s="203"/>
      <c r="G21" s="204"/>
      <c r="H21" s="61" t="s">
        <v>666</v>
      </c>
      <c r="I21" s="61" t="s">
        <v>256</v>
      </c>
    </row>
    <row r="22" spans="1:10" s="1" customFormat="1" ht="30" customHeight="1" thickBot="1" x14ac:dyDescent="0.3">
      <c r="A22" s="119"/>
      <c r="B22" s="119"/>
      <c r="C22" s="119"/>
      <c r="D22" s="119"/>
      <c r="E22" s="118" t="s">
        <v>662</v>
      </c>
      <c r="F22" s="118" t="s">
        <v>663</v>
      </c>
      <c r="G22" s="118" t="s">
        <v>664</v>
      </c>
      <c r="H22" s="119"/>
      <c r="I22" s="119"/>
    </row>
    <row r="23" spans="1:10" ht="33" customHeight="1" thickBot="1" x14ac:dyDescent="0.3">
      <c r="A23" s="167" t="s">
        <v>638</v>
      </c>
      <c r="B23" s="102" t="s">
        <v>375</v>
      </c>
      <c r="C23" s="71"/>
      <c r="D23" s="71"/>
      <c r="E23" s="71"/>
      <c r="F23" s="64">
        <v>25000</v>
      </c>
      <c r="G23" s="64">
        <v>24000</v>
      </c>
      <c r="H23" s="63"/>
      <c r="I23" s="64">
        <f t="shared" ref="I23:I34" si="2">SUM(F23:G23)</f>
        <v>49000</v>
      </c>
    </row>
    <row r="24" spans="1:10" ht="27" customHeight="1" thickBot="1" x14ac:dyDescent="0.3">
      <c r="A24" s="167">
        <v>170780043</v>
      </c>
      <c r="B24" s="102" t="s">
        <v>370</v>
      </c>
      <c r="C24" s="71"/>
      <c r="D24" s="71"/>
      <c r="E24" s="71"/>
      <c r="F24" s="64">
        <v>50000</v>
      </c>
      <c r="G24" s="64">
        <v>75000</v>
      </c>
      <c r="H24" s="63"/>
      <c r="I24" s="64">
        <f t="shared" si="2"/>
        <v>125000</v>
      </c>
    </row>
    <row r="25" spans="1:10" ht="30.75" customHeight="1" thickBot="1" x14ac:dyDescent="0.3">
      <c r="A25" s="167" t="s">
        <v>647</v>
      </c>
      <c r="B25" s="102" t="s">
        <v>448</v>
      </c>
      <c r="C25" s="71"/>
      <c r="D25" s="71"/>
      <c r="E25" s="71"/>
      <c r="F25" s="64"/>
      <c r="G25" s="64">
        <v>23100</v>
      </c>
      <c r="H25" s="63"/>
      <c r="I25" s="64">
        <f t="shared" si="2"/>
        <v>23100</v>
      </c>
    </row>
    <row r="26" spans="1:10" ht="27" customHeight="1" thickBot="1" x14ac:dyDescent="0.3">
      <c r="A26" s="167" t="s">
        <v>646</v>
      </c>
      <c r="B26" s="102" t="s">
        <v>449</v>
      </c>
      <c r="C26" s="71"/>
      <c r="D26" s="71"/>
      <c r="E26" s="71"/>
      <c r="F26" s="64"/>
      <c r="G26" s="64">
        <v>14700</v>
      </c>
      <c r="H26" s="63"/>
      <c r="I26" s="64">
        <f t="shared" si="2"/>
        <v>14700</v>
      </c>
    </row>
    <row r="27" spans="1:10" ht="30" customHeight="1" thickBot="1" x14ac:dyDescent="0.3">
      <c r="A27" s="167" t="s">
        <v>639</v>
      </c>
      <c r="B27" s="102" t="s">
        <v>450</v>
      </c>
      <c r="C27" s="71"/>
      <c r="D27" s="71"/>
      <c r="E27" s="71"/>
      <c r="F27" s="67">
        <v>753136</v>
      </c>
      <c r="G27" s="64">
        <v>17000</v>
      </c>
      <c r="H27" s="63"/>
      <c r="I27" s="64">
        <f t="shared" si="2"/>
        <v>770136</v>
      </c>
    </row>
    <row r="28" spans="1:10" ht="30" customHeight="1" thickBot="1" x14ac:dyDescent="0.3">
      <c r="A28" s="167" t="s">
        <v>640</v>
      </c>
      <c r="B28" s="102" t="s">
        <v>316</v>
      </c>
      <c r="C28" s="71"/>
      <c r="D28" s="71"/>
      <c r="E28" s="71"/>
      <c r="F28" s="67">
        <v>4605644</v>
      </c>
      <c r="G28" s="64">
        <v>21000</v>
      </c>
      <c r="H28" s="63"/>
      <c r="I28" s="64">
        <f t="shared" si="2"/>
        <v>4626644</v>
      </c>
    </row>
    <row r="29" spans="1:10" ht="30" customHeight="1" thickBot="1" x14ac:dyDescent="0.3">
      <c r="A29" s="167" t="s">
        <v>641</v>
      </c>
      <c r="B29" s="102" t="s">
        <v>310</v>
      </c>
      <c r="C29" s="71"/>
      <c r="D29" s="71"/>
      <c r="E29" s="71"/>
      <c r="F29" s="67">
        <v>2434787</v>
      </c>
      <c r="G29" s="64">
        <v>95000</v>
      </c>
      <c r="H29" s="63"/>
      <c r="I29" s="64">
        <f t="shared" si="2"/>
        <v>2529787</v>
      </c>
    </row>
    <row r="30" spans="1:10" ht="30" customHeight="1" thickBot="1" x14ac:dyDescent="0.3">
      <c r="A30" s="167">
        <v>170780803</v>
      </c>
      <c r="B30" s="102" t="s">
        <v>451</v>
      </c>
      <c r="C30" s="71"/>
      <c r="D30" s="71"/>
      <c r="E30" s="71"/>
      <c r="F30" s="67">
        <v>629937</v>
      </c>
      <c r="G30" s="64">
        <v>22000</v>
      </c>
      <c r="H30" s="63"/>
      <c r="I30" s="64">
        <f t="shared" si="2"/>
        <v>651937</v>
      </c>
    </row>
    <row r="31" spans="1:10" ht="30" customHeight="1" thickBot="1" x14ac:dyDescent="0.3">
      <c r="A31" s="167" t="s">
        <v>645</v>
      </c>
      <c r="B31" s="102" t="s">
        <v>452</v>
      </c>
      <c r="C31" s="71"/>
      <c r="D31" s="71"/>
      <c r="E31" s="71"/>
      <c r="F31" s="64"/>
      <c r="G31" s="64">
        <v>19600</v>
      </c>
      <c r="H31" s="63"/>
      <c r="I31" s="64">
        <f t="shared" si="2"/>
        <v>19600</v>
      </c>
    </row>
    <row r="32" spans="1:10" ht="30" customHeight="1" thickBot="1" x14ac:dyDescent="0.3">
      <c r="A32" s="167" t="s">
        <v>642</v>
      </c>
      <c r="B32" s="102" t="s">
        <v>292</v>
      </c>
      <c r="C32" s="71"/>
      <c r="D32" s="71"/>
      <c r="E32" s="71"/>
      <c r="F32" s="67">
        <v>72415</v>
      </c>
      <c r="G32" s="64">
        <v>8519</v>
      </c>
      <c r="H32" s="63"/>
      <c r="I32" s="64">
        <f t="shared" si="2"/>
        <v>80934</v>
      </c>
    </row>
    <row r="33" spans="1:9" ht="30" customHeight="1" thickBot="1" x14ac:dyDescent="0.3">
      <c r="A33" s="167" t="s">
        <v>644</v>
      </c>
      <c r="B33" s="102" t="s">
        <v>453</v>
      </c>
      <c r="C33" s="71"/>
      <c r="D33" s="71"/>
      <c r="E33" s="71"/>
      <c r="F33" s="64"/>
      <c r="G33" s="64">
        <v>49800</v>
      </c>
      <c r="H33" s="63"/>
      <c r="I33" s="64">
        <f t="shared" si="2"/>
        <v>49800</v>
      </c>
    </row>
    <row r="34" spans="1:9" ht="30" customHeight="1" thickBot="1" x14ac:dyDescent="0.3">
      <c r="A34" s="167">
        <v>170022750</v>
      </c>
      <c r="B34" s="102" t="s">
        <v>454</v>
      </c>
      <c r="C34" s="71"/>
      <c r="D34" s="71"/>
      <c r="E34" s="71"/>
      <c r="F34" s="64"/>
      <c r="G34" s="64">
        <v>53200</v>
      </c>
      <c r="H34" s="63"/>
      <c r="I34" s="64">
        <f t="shared" si="2"/>
        <v>53200</v>
      </c>
    </row>
    <row r="35" spans="1:9" ht="15.75" thickBot="1" x14ac:dyDescent="0.3"/>
    <row r="36" spans="1:9" ht="16.5" thickBot="1" x14ac:dyDescent="0.3">
      <c r="A36" s="133" t="s">
        <v>455</v>
      </c>
      <c r="B36" s="134"/>
      <c r="C36" s="134"/>
      <c r="D36" s="134"/>
      <c r="E36" s="134"/>
      <c r="F36" s="134"/>
      <c r="G36" s="134"/>
      <c r="H36" s="134"/>
      <c r="I36" s="135">
        <f>I3+I4+I5+I6+I7+I8+I9+I10+I11+I12+I13+I16+I17+I18+I23+I24+I25+I26+I27+I28+I29+I30+I31+I32+I33+I34</f>
        <v>74475080</v>
      </c>
    </row>
  </sheetData>
  <mergeCells count="9">
    <mergeCell ref="E1:G1"/>
    <mergeCell ref="H13:H15"/>
    <mergeCell ref="I13:I15"/>
    <mergeCell ref="E21:G21"/>
    <mergeCell ref="G13:G15"/>
    <mergeCell ref="C13:C15"/>
    <mergeCell ref="D13:D15"/>
    <mergeCell ref="E13:E15"/>
    <mergeCell ref="F13:F15"/>
  </mergeCells>
  <dataValidations count="1">
    <dataValidation type="textLength" operator="equal" showInputMessage="1" showErrorMessage="1" errorTitle="Erreur saisie FINESS" error="Le n° FINESS est constitué de 9 caractéres" sqref="A16:A17">
      <formula1>9</formula1>
    </dataValidation>
  </dataValidations>
  <pageMargins left="0.7" right="0.7" top="0.75" bottom="0.75" header="0.3" footer="0.3"/>
  <pageSetup paperSize="9" orientation="portrait" r:id="rId1"/>
  <ignoredErrors>
    <ignoredError sqref="A5:A11 A23 A25:A29 A4 A31:A3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opLeftCell="A7" zoomScaleNormal="100" workbookViewId="0">
      <selection activeCell="E7" sqref="E7"/>
    </sheetView>
  </sheetViews>
  <sheetFormatPr baseColWidth="10" defaultRowHeight="15" x14ac:dyDescent="0.25"/>
  <cols>
    <col min="1" max="1" width="11.42578125" style="1"/>
    <col min="2" max="2" width="29.85546875" customWidth="1"/>
    <col min="3" max="3" width="30.5703125" customWidth="1"/>
    <col min="4" max="4" width="13.7109375" customWidth="1"/>
    <col min="5" max="5" width="21.140625" customWidth="1"/>
    <col min="6" max="6" width="23.140625" customWidth="1"/>
    <col min="7" max="7" width="18.42578125" customWidth="1"/>
    <col min="8" max="8" width="13.140625" customWidth="1"/>
    <col min="9" max="9" width="15.28515625" bestFit="1" customWidth="1"/>
  </cols>
  <sheetData>
    <row r="1" spans="1:9" ht="64.5" customHeight="1" thickBot="1" x14ac:dyDescent="0.3">
      <c r="A1" s="61" t="s">
        <v>623</v>
      </c>
      <c r="B1" s="61" t="s">
        <v>2</v>
      </c>
      <c r="C1" s="124" t="s">
        <v>665</v>
      </c>
      <c r="D1" s="124" t="s">
        <v>660</v>
      </c>
      <c r="E1" s="191" t="s">
        <v>661</v>
      </c>
      <c r="F1" s="192"/>
      <c r="G1" s="192"/>
      <c r="H1" s="61" t="s">
        <v>666</v>
      </c>
      <c r="I1" s="61" t="s">
        <v>256</v>
      </c>
    </row>
    <row r="2" spans="1:9" s="1" customFormat="1" ht="26.25" thickBot="1" x14ac:dyDescent="0.3">
      <c r="A2" s="119"/>
      <c r="B2" s="119"/>
      <c r="C2" s="119"/>
      <c r="D2" s="119"/>
      <c r="E2" s="118" t="s">
        <v>662</v>
      </c>
      <c r="F2" s="118" t="s">
        <v>663</v>
      </c>
      <c r="G2" s="118" t="s">
        <v>664</v>
      </c>
      <c r="H2" s="119"/>
      <c r="I2" s="119"/>
    </row>
    <row r="3" spans="1:9" s="1" customFormat="1" ht="30" customHeight="1" thickBot="1" x14ac:dyDescent="0.3">
      <c r="A3" s="132">
        <v>190000018</v>
      </c>
      <c r="B3" s="172" t="s">
        <v>55</v>
      </c>
      <c r="C3" s="176" t="s">
        <v>456</v>
      </c>
      <c r="D3" s="87">
        <v>28020237</v>
      </c>
      <c r="E3" s="141" t="s">
        <v>18</v>
      </c>
      <c r="F3" s="100">
        <v>1270833</v>
      </c>
      <c r="G3" s="101">
        <v>533000</v>
      </c>
      <c r="H3" s="136"/>
      <c r="I3" s="89">
        <f>F3+G3+H3</f>
        <v>1803833</v>
      </c>
    </row>
    <row r="4" spans="1:9" ht="30" customHeight="1" thickBot="1" x14ac:dyDescent="0.3">
      <c r="A4" s="132">
        <v>190000026</v>
      </c>
      <c r="B4" s="173" t="s">
        <v>57</v>
      </c>
      <c r="C4" s="177" t="s">
        <v>58</v>
      </c>
      <c r="D4" s="137">
        <v>41160000</v>
      </c>
      <c r="E4" s="142" t="s">
        <v>18</v>
      </c>
      <c r="F4" s="138">
        <v>1451907</v>
      </c>
      <c r="G4" s="139">
        <v>779790</v>
      </c>
      <c r="H4" s="140"/>
      <c r="I4" s="89">
        <f t="shared" ref="I4:I11" si="0">F4+G4+H4</f>
        <v>2231697</v>
      </c>
    </row>
    <row r="5" spans="1:9" ht="30" customHeight="1" thickBot="1" x14ac:dyDescent="0.3">
      <c r="A5" s="132">
        <v>190000034</v>
      </c>
      <c r="B5" s="102" t="s">
        <v>59</v>
      </c>
      <c r="C5" s="175" t="s">
        <v>60</v>
      </c>
      <c r="D5" s="66">
        <v>2500000</v>
      </c>
      <c r="E5" s="143" t="s">
        <v>23</v>
      </c>
      <c r="F5" s="89">
        <v>412163</v>
      </c>
      <c r="G5" s="90">
        <v>47000</v>
      </c>
      <c r="H5" s="110"/>
      <c r="I5" s="89">
        <f t="shared" si="0"/>
        <v>459163</v>
      </c>
    </row>
    <row r="6" spans="1:9" ht="90.75" thickBot="1" x14ac:dyDescent="0.3">
      <c r="A6" s="132">
        <v>190000091</v>
      </c>
      <c r="B6" s="170" t="s">
        <v>61</v>
      </c>
      <c r="C6" s="175" t="s">
        <v>671</v>
      </c>
      <c r="D6" s="64">
        <v>7450000</v>
      </c>
      <c r="E6" s="89" t="s">
        <v>673</v>
      </c>
      <c r="F6" s="89">
        <v>7538135</v>
      </c>
      <c r="G6" s="90">
        <v>390000</v>
      </c>
      <c r="H6" s="89">
        <v>600000</v>
      </c>
      <c r="I6" s="89">
        <f>F6+G6+H6+150000</f>
        <v>8678135</v>
      </c>
    </row>
    <row r="7" spans="1:9" ht="30" customHeight="1" thickBot="1" x14ac:dyDescent="0.3">
      <c r="A7" s="132">
        <v>190000711</v>
      </c>
      <c r="B7" s="170" t="s">
        <v>63</v>
      </c>
      <c r="C7" s="175" t="s">
        <v>64</v>
      </c>
      <c r="D7" s="66">
        <v>17600000</v>
      </c>
      <c r="E7" s="143" t="s">
        <v>23</v>
      </c>
      <c r="F7" s="89">
        <v>318464</v>
      </c>
      <c r="G7" s="90">
        <v>130000</v>
      </c>
      <c r="H7" s="110"/>
      <c r="I7" s="89">
        <f t="shared" si="0"/>
        <v>448464</v>
      </c>
    </row>
    <row r="8" spans="1:9" ht="30" customHeight="1" thickBot="1" x14ac:dyDescent="0.3">
      <c r="A8" s="132" t="s">
        <v>650</v>
      </c>
      <c r="B8" s="170" t="s">
        <v>649</v>
      </c>
      <c r="C8" s="175" t="s">
        <v>66</v>
      </c>
      <c r="D8" s="66">
        <v>1700000</v>
      </c>
      <c r="E8" s="143" t="s">
        <v>23</v>
      </c>
      <c r="F8" s="89">
        <v>638067</v>
      </c>
      <c r="G8" s="90">
        <v>10000</v>
      </c>
      <c r="H8" s="110"/>
      <c r="I8" s="89">
        <f t="shared" si="0"/>
        <v>648067</v>
      </c>
    </row>
    <row r="9" spans="1:9" ht="30" customHeight="1" thickBot="1" x14ac:dyDescent="0.3">
      <c r="A9" s="132" t="s">
        <v>651</v>
      </c>
      <c r="B9" s="102" t="s">
        <v>67</v>
      </c>
      <c r="C9" s="175" t="s">
        <v>68</v>
      </c>
      <c r="D9" s="64">
        <v>8392597</v>
      </c>
      <c r="E9" s="143" t="s">
        <v>9</v>
      </c>
      <c r="F9" s="89"/>
      <c r="G9" s="90">
        <v>39800</v>
      </c>
      <c r="H9" s="110"/>
      <c r="I9" s="89">
        <f t="shared" si="0"/>
        <v>39800</v>
      </c>
    </row>
    <row r="10" spans="1:9" ht="30" customHeight="1" thickBot="1" x14ac:dyDescent="0.3">
      <c r="A10" s="132" t="s">
        <v>652</v>
      </c>
      <c r="B10" s="102" t="s">
        <v>69</v>
      </c>
      <c r="C10" s="175" t="s">
        <v>70</v>
      </c>
      <c r="D10" s="64">
        <v>6800000</v>
      </c>
      <c r="E10" s="143" t="s">
        <v>9</v>
      </c>
      <c r="F10" s="89"/>
      <c r="G10" s="90">
        <v>187600</v>
      </c>
      <c r="H10" s="110"/>
      <c r="I10" s="89">
        <f t="shared" si="0"/>
        <v>187600</v>
      </c>
    </row>
    <row r="11" spans="1:9" ht="30" customHeight="1" thickBot="1" x14ac:dyDescent="0.3">
      <c r="A11" s="132">
        <v>190012476</v>
      </c>
      <c r="B11" s="170" t="s">
        <v>71</v>
      </c>
      <c r="C11" s="175" t="s">
        <v>72</v>
      </c>
      <c r="D11" s="66">
        <v>5340000</v>
      </c>
      <c r="E11" s="143" t="s">
        <v>9</v>
      </c>
      <c r="F11" s="89">
        <v>50000</v>
      </c>
      <c r="G11" s="90">
        <v>10000</v>
      </c>
      <c r="H11" s="110"/>
      <c r="I11" s="89">
        <f t="shared" si="0"/>
        <v>60000</v>
      </c>
    </row>
    <row r="12" spans="1:9" ht="30" customHeight="1" thickBot="1" x14ac:dyDescent="0.3">
      <c r="A12" s="132">
        <v>190002113</v>
      </c>
      <c r="B12" s="174" t="s">
        <v>457</v>
      </c>
      <c r="C12" s="178" t="s">
        <v>458</v>
      </c>
      <c r="D12" s="108">
        <v>796678</v>
      </c>
      <c r="E12" s="108">
        <v>478000</v>
      </c>
      <c r="F12" s="109"/>
      <c r="G12" s="110"/>
      <c r="H12" s="110"/>
      <c r="I12" s="89">
        <f>E12+F12+G12+H12</f>
        <v>478000</v>
      </c>
    </row>
    <row r="13" spans="1:9" ht="30" customHeight="1" thickBot="1" x14ac:dyDescent="0.3">
      <c r="A13" s="132">
        <v>190002113</v>
      </c>
      <c r="B13" s="174" t="s">
        <v>457</v>
      </c>
      <c r="C13" s="178" t="s">
        <v>459</v>
      </c>
      <c r="D13" s="108">
        <v>602670</v>
      </c>
      <c r="E13" s="108">
        <v>241150</v>
      </c>
      <c r="F13" s="109"/>
      <c r="G13" s="110"/>
      <c r="H13" s="110"/>
      <c r="I13" s="110">
        <f t="shared" ref="I13:I14" si="1">E13+F13+G13+H13</f>
        <v>241150</v>
      </c>
    </row>
    <row r="14" spans="1:9" ht="30" customHeight="1" thickBot="1" x14ac:dyDescent="0.3">
      <c r="A14" s="132">
        <v>190003665</v>
      </c>
      <c r="B14" s="170" t="s">
        <v>460</v>
      </c>
      <c r="C14" s="175" t="s">
        <v>667</v>
      </c>
      <c r="D14" s="66">
        <v>5533000</v>
      </c>
      <c r="E14" s="66">
        <v>900000</v>
      </c>
      <c r="F14" s="89"/>
      <c r="G14" s="90"/>
      <c r="H14" s="110"/>
      <c r="I14" s="110">
        <f t="shared" si="1"/>
        <v>900000</v>
      </c>
    </row>
    <row r="15" spans="1:9" ht="30" customHeight="1" x14ac:dyDescent="0.25">
      <c r="B15" s="79"/>
      <c r="I15" s="72"/>
    </row>
    <row r="16" spans="1:9" ht="30" customHeight="1" thickBot="1" x14ac:dyDescent="0.3">
      <c r="B16" s="79" t="s">
        <v>447</v>
      </c>
      <c r="I16" s="1"/>
    </row>
    <row r="17" spans="1:9" ht="66" customHeight="1" thickBot="1" x14ac:dyDescent="0.3">
      <c r="A17" s="61" t="s">
        <v>623</v>
      </c>
      <c r="B17" s="61" t="s">
        <v>2</v>
      </c>
      <c r="C17" s="124" t="s">
        <v>665</v>
      </c>
      <c r="D17" s="124" t="s">
        <v>660</v>
      </c>
      <c r="E17" s="202" t="s">
        <v>661</v>
      </c>
      <c r="F17" s="203"/>
      <c r="G17" s="204"/>
      <c r="H17" s="61" t="s">
        <v>666</v>
      </c>
      <c r="I17" s="61" t="s">
        <v>256</v>
      </c>
    </row>
    <row r="18" spans="1:9" s="1" customFormat="1" ht="30" customHeight="1" thickBot="1" x14ac:dyDescent="0.3">
      <c r="A18" s="119"/>
      <c r="B18" s="119"/>
      <c r="C18" s="119"/>
      <c r="D18" s="119"/>
      <c r="E18" s="118" t="s">
        <v>662</v>
      </c>
      <c r="F18" s="118" t="s">
        <v>663</v>
      </c>
      <c r="G18" s="118" t="s">
        <v>664</v>
      </c>
      <c r="H18" s="119"/>
      <c r="I18" s="119"/>
    </row>
    <row r="19" spans="1:9" ht="30" customHeight="1" thickBot="1" x14ac:dyDescent="0.3">
      <c r="A19" s="132">
        <v>190005694</v>
      </c>
      <c r="B19" s="81" t="s">
        <v>461</v>
      </c>
      <c r="C19" s="71"/>
      <c r="D19" s="71"/>
      <c r="E19" s="71"/>
      <c r="F19" s="82"/>
      <c r="G19" s="67">
        <v>29100</v>
      </c>
      <c r="H19" s="82"/>
      <c r="I19" s="86">
        <f>SUM(E19:G19)</f>
        <v>29100</v>
      </c>
    </row>
    <row r="20" spans="1:9" ht="30" customHeight="1" thickBot="1" x14ac:dyDescent="0.3">
      <c r="A20" s="132" t="s">
        <v>653</v>
      </c>
      <c r="B20" s="81" t="s">
        <v>462</v>
      </c>
      <c r="C20" s="71"/>
      <c r="D20" s="71"/>
      <c r="E20" s="71"/>
      <c r="F20" s="82"/>
      <c r="G20" s="67">
        <v>27000</v>
      </c>
      <c r="H20" s="82"/>
      <c r="I20" s="86">
        <f>SUM(E20:G20)</f>
        <v>27000</v>
      </c>
    </row>
    <row r="21" spans="1:9" ht="15.75" thickBot="1" x14ac:dyDescent="0.3"/>
    <row r="22" spans="1:9" ht="16.5" thickBot="1" x14ac:dyDescent="0.3">
      <c r="A22" s="128" t="s">
        <v>463</v>
      </c>
      <c r="B22" s="129"/>
      <c r="C22" s="130"/>
      <c r="D22" s="130"/>
      <c r="E22" s="130"/>
      <c r="F22" s="130"/>
      <c r="G22" s="130"/>
      <c r="H22" s="130"/>
      <c r="I22" s="131">
        <f>I20+I19+I14+I13+I12+I11+I10+I9+I8+I7+I6+I5+I4+I3</f>
        <v>16232009</v>
      </c>
    </row>
  </sheetData>
  <mergeCells count="2">
    <mergeCell ref="E1:G1"/>
    <mergeCell ref="E17:G17"/>
  </mergeCells>
  <dataValidations count="1">
    <dataValidation type="textLength" operator="equal" showInputMessage="1" showErrorMessage="1" errorTitle="Erreur saisie FINESS" error="Le n° FINESS est constitué de 9 caractéres" sqref="A12:A13">
      <formula1>9</formula1>
    </dataValidation>
  </dataValidations>
  <pageMargins left="0.7" right="0.7" top="0.75" bottom="0.75" header="0.3" footer="0.3"/>
  <pageSetup paperSize="9" orientation="portrait" r:id="rId1"/>
  <ignoredErrors>
    <ignoredError sqref="A8 A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opLeftCell="A7" zoomScaleNormal="100" workbookViewId="0">
      <selection activeCell="D9" sqref="D9"/>
    </sheetView>
  </sheetViews>
  <sheetFormatPr baseColWidth="10" defaultRowHeight="15" x14ac:dyDescent="0.25"/>
  <cols>
    <col min="1" max="1" width="12.85546875" style="1" customWidth="1"/>
    <col min="2" max="2" width="32" customWidth="1"/>
    <col min="3" max="3" width="32.42578125" customWidth="1"/>
    <col min="4" max="4" width="13.140625" customWidth="1"/>
    <col min="5" max="5" width="20.5703125" customWidth="1"/>
    <col min="6" max="6" width="22.5703125" customWidth="1"/>
    <col min="7" max="7" width="19.5703125" customWidth="1"/>
    <col min="8" max="8" width="13.7109375" customWidth="1"/>
    <col min="9" max="9" width="15.28515625" bestFit="1" customWidth="1"/>
  </cols>
  <sheetData>
    <row r="1" spans="1:9" ht="71.25" customHeight="1" thickBot="1" x14ac:dyDescent="0.3">
      <c r="A1" s="61" t="s">
        <v>623</v>
      </c>
      <c r="B1" s="61" t="s">
        <v>2</v>
      </c>
      <c r="C1" s="124" t="s">
        <v>665</v>
      </c>
      <c r="D1" s="124" t="s">
        <v>660</v>
      </c>
      <c r="E1" s="191" t="s">
        <v>661</v>
      </c>
      <c r="F1" s="192"/>
      <c r="G1" s="192"/>
      <c r="H1" s="61" t="s">
        <v>666</v>
      </c>
      <c r="I1" s="61" t="s">
        <v>256</v>
      </c>
    </row>
    <row r="2" spans="1:9" s="1" customFormat="1" ht="26.25" thickBot="1" x14ac:dyDescent="0.3">
      <c r="A2" s="119"/>
      <c r="B2" s="119"/>
      <c r="C2" s="119"/>
      <c r="D2" s="119"/>
      <c r="E2" s="118" t="s">
        <v>662</v>
      </c>
      <c r="F2" s="118" t="s">
        <v>663</v>
      </c>
      <c r="G2" s="118" t="s">
        <v>664</v>
      </c>
      <c r="H2" s="119"/>
      <c r="I2" s="119"/>
    </row>
    <row r="3" spans="1:9" ht="30" customHeight="1" thickBot="1" x14ac:dyDescent="0.3">
      <c r="A3" s="145" t="s">
        <v>658</v>
      </c>
      <c r="B3" s="102" t="s">
        <v>73</v>
      </c>
      <c r="C3" s="175" t="s">
        <v>74</v>
      </c>
      <c r="D3" s="64">
        <v>1500000</v>
      </c>
      <c r="E3" s="125" t="s">
        <v>18</v>
      </c>
      <c r="F3" s="89"/>
      <c r="G3" s="89">
        <v>30500</v>
      </c>
      <c r="H3" s="89"/>
      <c r="I3" s="107">
        <f>F3+G3+H3</f>
        <v>30500</v>
      </c>
    </row>
    <row r="4" spans="1:9" ht="30" customHeight="1" thickBot="1" x14ac:dyDescent="0.3">
      <c r="A4" s="145">
        <v>230000846</v>
      </c>
      <c r="B4" s="102" t="s">
        <v>75</v>
      </c>
      <c r="C4" s="175" t="s">
        <v>76</v>
      </c>
      <c r="D4" s="64">
        <v>34384134</v>
      </c>
      <c r="E4" s="125" t="s">
        <v>23</v>
      </c>
      <c r="F4" s="89">
        <v>50000</v>
      </c>
      <c r="G4" s="103">
        <v>28000</v>
      </c>
      <c r="H4" s="89"/>
      <c r="I4" s="107">
        <f t="shared" ref="I4:I9" si="0">F4+G4+H4</f>
        <v>78000</v>
      </c>
    </row>
    <row r="5" spans="1:9" s="1" customFormat="1" ht="30" customHeight="1" thickBot="1" x14ac:dyDescent="0.3">
      <c r="A5" s="145" t="s">
        <v>654</v>
      </c>
      <c r="B5" s="102" t="s">
        <v>77</v>
      </c>
      <c r="C5" s="179" t="s">
        <v>464</v>
      </c>
      <c r="D5" s="64">
        <v>2500000</v>
      </c>
      <c r="E5" s="102" t="s">
        <v>23</v>
      </c>
      <c r="F5" s="89">
        <v>100000</v>
      </c>
      <c r="G5" s="103">
        <v>90000</v>
      </c>
      <c r="H5" s="89"/>
      <c r="I5" s="107">
        <f t="shared" si="0"/>
        <v>190000</v>
      </c>
    </row>
    <row r="6" spans="1:9" ht="30" customHeight="1" thickBot="1" x14ac:dyDescent="0.3">
      <c r="A6" s="145" t="s">
        <v>655</v>
      </c>
      <c r="B6" s="102" t="s">
        <v>79</v>
      </c>
      <c r="C6" s="179" t="s">
        <v>80</v>
      </c>
      <c r="D6" s="64">
        <v>280000</v>
      </c>
      <c r="E6" s="102" t="s">
        <v>9</v>
      </c>
      <c r="F6" s="89">
        <v>50000</v>
      </c>
      <c r="G6" s="103">
        <v>99000</v>
      </c>
      <c r="H6" s="89"/>
      <c r="I6" s="107">
        <f t="shared" si="0"/>
        <v>149000</v>
      </c>
    </row>
    <row r="7" spans="1:9" ht="30" customHeight="1" thickBot="1" x14ac:dyDescent="0.3">
      <c r="A7" s="145" t="s">
        <v>656</v>
      </c>
      <c r="B7" s="102" t="s">
        <v>81</v>
      </c>
      <c r="C7" s="175" t="s">
        <v>82</v>
      </c>
      <c r="D7" s="64">
        <v>4600000</v>
      </c>
      <c r="E7" s="189">
        <v>500000</v>
      </c>
      <c r="F7" s="89">
        <v>239139</v>
      </c>
      <c r="G7" s="89">
        <v>67000</v>
      </c>
      <c r="H7" s="89"/>
      <c r="I7" s="107">
        <f>SUM(E7:H7)</f>
        <v>806139</v>
      </c>
    </row>
    <row r="8" spans="1:9" ht="30" customHeight="1" thickBot="1" x14ac:dyDescent="0.3">
      <c r="A8" s="145">
        <v>230000820</v>
      </c>
      <c r="B8" s="170" t="s">
        <v>84</v>
      </c>
      <c r="C8" s="175" t="s">
        <v>85</v>
      </c>
      <c r="D8" s="64">
        <v>6834000</v>
      </c>
      <c r="E8" s="125" t="s">
        <v>18</v>
      </c>
      <c r="F8" s="89">
        <v>6559787</v>
      </c>
      <c r="G8" s="89">
        <v>639000</v>
      </c>
      <c r="H8" s="89"/>
      <c r="I8" s="107">
        <f t="shared" si="0"/>
        <v>7198787</v>
      </c>
    </row>
    <row r="9" spans="1:9" ht="30" customHeight="1" thickBot="1" x14ac:dyDescent="0.3">
      <c r="A9" s="145">
        <v>230000838</v>
      </c>
      <c r="B9" s="102" t="s">
        <v>87</v>
      </c>
      <c r="C9" s="175" t="s">
        <v>88</v>
      </c>
      <c r="D9" s="64">
        <v>31869183</v>
      </c>
      <c r="E9" s="125" t="s">
        <v>9</v>
      </c>
      <c r="F9" s="89">
        <v>2154414</v>
      </c>
      <c r="G9" s="89">
        <v>41000</v>
      </c>
      <c r="H9" s="89"/>
      <c r="I9" s="107">
        <f t="shared" si="0"/>
        <v>2195414</v>
      </c>
    </row>
    <row r="10" spans="1:9" ht="30" customHeight="1" thickBot="1" x14ac:dyDescent="0.3">
      <c r="A10" s="145">
        <v>230780256</v>
      </c>
      <c r="B10" s="102" t="s">
        <v>465</v>
      </c>
      <c r="C10" s="175" t="s">
        <v>466</v>
      </c>
      <c r="D10" s="64">
        <v>14338046</v>
      </c>
      <c r="E10" s="89">
        <v>1850000</v>
      </c>
      <c r="F10" s="89"/>
      <c r="G10" s="89"/>
      <c r="H10" s="89"/>
      <c r="I10" s="107">
        <f>E10+F10+G10+H10</f>
        <v>1850000</v>
      </c>
    </row>
    <row r="11" spans="1:9" ht="30" customHeight="1" x14ac:dyDescent="0.35">
      <c r="A11" s="56"/>
      <c r="B11" s="79"/>
      <c r="E11" s="72"/>
      <c r="F11" s="104"/>
      <c r="G11" s="104"/>
      <c r="H11" s="104"/>
      <c r="I11" s="91"/>
    </row>
    <row r="12" spans="1:9" ht="30" customHeight="1" thickBot="1" x14ac:dyDescent="0.3">
      <c r="A12" s="56"/>
      <c r="B12" s="79" t="s">
        <v>447</v>
      </c>
      <c r="E12" s="72"/>
      <c r="F12" s="104"/>
      <c r="G12" s="104"/>
      <c r="H12" s="104"/>
      <c r="I12" s="91"/>
    </row>
    <row r="13" spans="1:9" ht="64.5" customHeight="1" thickBot="1" x14ac:dyDescent="0.3">
      <c r="A13" s="61" t="s">
        <v>623</v>
      </c>
      <c r="B13" s="61" t="s">
        <v>2</v>
      </c>
      <c r="C13" s="124" t="s">
        <v>665</v>
      </c>
      <c r="D13" s="124" t="s">
        <v>660</v>
      </c>
      <c r="E13" s="202" t="s">
        <v>661</v>
      </c>
      <c r="F13" s="203"/>
      <c r="G13" s="204"/>
      <c r="H13" s="61" t="s">
        <v>666</v>
      </c>
      <c r="I13" s="61" t="s">
        <v>256</v>
      </c>
    </row>
    <row r="14" spans="1:9" s="1" customFormat="1" ht="30" customHeight="1" thickBot="1" x14ac:dyDescent="0.4">
      <c r="A14" s="119"/>
      <c r="B14" s="119"/>
      <c r="C14" s="119"/>
      <c r="D14" s="119"/>
      <c r="E14" s="118" t="s">
        <v>662</v>
      </c>
      <c r="F14" s="118" t="s">
        <v>663</v>
      </c>
      <c r="G14" s="118" t="s">
        <v>664</v>
      </c>
      <c r="H14" s="119"/>
      <c r="I14" s="119"/>
    </row>
    <row r="15" spans="1:9" ht="30" customHeight="1" thickBot="1" x14ac:dyDescent="0.4">
      <c r="A15" s="145" t="s">
        <v>657</v>
      </c>
      <c r="B15" s="81" t="s">
        <v>467</v>
      </c>
      <c r="C15" s="71"/>
      <c r="D15" s="71"/>
      <c r="E15" s="71"/>
      <c r="F15" s="105"/>
      <c r="G15" s="106">
        <v>11200</v>
      </c>
      <c r="I15" s="107">
        <f>F15+G15+H15</f>
        <v>11200</v>
      </c>
    </row>
    <row r="16" spans="1:9" ht="30" customHeight="1" thickBot="1" x14ac:dyDescent="0.4">
      <c r="A16" s="145">
        <v>230000952</v>
      </c>
      <c r="B16" s="81" t="s">
        <v>468</v>
      </c>
      <c r="C16" s="71"/>
      <c r="D16" s="71"/>
      <c r="E16" s="71"/>
      <c r="F16" s="106">
        <v>2041594</v>
      </c>
      <c r="G16" s="106">
        <v>29000</v>
      </c>
      <c r="H16" s="146"/>
      <c r="I16" s="107">
        <f>F16+G16+H16</f>
        <v>2070594</v>
      </c>
    </row>
    <row r="17" spans="1:9" ht="30" customHeight="1" thickBot="1" x14ac:dyDescent="0.3">
      <c r="A17" s="145">
        <v>230000960</v>
      </c>
      <c r="B17" s="81" t="s">
        <v>284</v>
      </c>
      <c r="C17" s="71"/>
      <c r="D17" s="71"/>
      <c r="E17" s="71"/>
      <c r="F17" s="106">
        <v>1192267</v>
      </c>
      <c r="G17" s="106">
        <v>10000</v>
      </c>
      <c r="H17" s="147"/>
      <c r="I17" s="107">
        <f t="shared" ref="I17" si="1">F17+G17+H17</f>
        <v>1202267</v>
      </c>
    </row>
    <row r="18" spans="1:9" ht="15.75" thickBot="1" x14ac:dyDescent="0.3">
      <c r="F18" s="104"/>
      <c r="G18" s="104"/>
      <c r="H18" s="104"/>
      <c r="I18" s="91"/>
    </row>
    <row r="19" spans="1:9" ht="16.5" thickBot="1" x14ac:dyDescent="0.3">
      <c r="A19" s="128" t="s">
        <v>668</v>
      </c>
      <c r="B19" s="129"/>
      <c r="C19" s="130"/>
      <c r="D19" s="130"/>
      <c r="E19" s="130"/>
      <c r="F19" s="130"/>
      <c r="G19" s="130"/>
      <c r="H19" s="130"/>
      <c r="I19" s="131">
        <f>I17+I16+I15+I10+I9+I8+I7+I6+I5+I4+I3</f>
        <v>15781901</v>
      </c>
    </row>
  </sheetData>
  <mergeCells count="2">
    <mergeCell ref="E1:G1"/>
    <mergeCell ref="E13:G13"/>
  </mergeCells>
  <dataValidations count="1">
    <dataValidation type="textLength" operator="equal" showInputMessage="1" showErrorMessage="1" errorTitle="Erreur saisie FINESS" error="Le n° FINESS est constitué de 9 caractéres" sqref="A10">
      <formula1>9</formula1>
    </dataValidation>
  </dataValidations>
  <pageMargins left="0.7" right="0.7" top="0.75" bottom="0.75" header="0.3" footer="0.3"/>
  <pageSetup paperSize="9" orientation="portrait" r:id="rId1"/>
  <ignoredErrors>
    <ignoredError sqref="A5:A7 A15 A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topLeftCell="A12" zoomScaleNormal="100" workbookViewId="0">
      <selection activeCell="B12" sqref="B12"/>
    </sheetView>
  </sheetViews>
  <sheetFormatPr baseColWidth="10" defaultRowHeight="15" x14ac:dyDescent="0.25"/>
  <cols>
    <col min="1" max="1" width="13.7109375" style="1" customWidth="1"/>
    <col min="2" max="2" width="28.140625" customWidth="1"/>
    <col min="3" max="3" width="32.28515625" customWidth="1"/>
    <col min="4" max="4" width="15" customWidth="1"/>
    <col min="5" max="5" width="23.140625" customWidth="1"/>
    <col min="6" max="6" width="23.28515625" customWidth="1"/>
    <col min="7" max="7" width="19.42578125" customWidth="1"/>
    <col min="8" max="8" width="15.28515625" customWidth="1"/>
    <col min="9" max="9" width="15.28515625" bestFit="1" customWidth="1"/>
  </cols>
  <sheetData>
    <row r="1" spans="1:14" ht="72.75" customHeight="1" thickBot="1" x14ac:dyDescent="0.3">
      <c r="A1" s="61" t="s">
        <v>623</v>
      </c>
      <c r="B1" s="61" t="s">
        <v>2</v>
      </c>
      <c r="C1" s="124" t="s">
        <v>665</v>
      </c>
      <c r="D1" s="124" t="s">
        <v>660</v>
      </c>
      <c r="E1" s="191" t="s">
        <v>661</v>
      </c>
      <c r="F1" s="192"/>
      <c r="G1" s="192"/>
      <c r="H1" s="61" t="s">
        <v>666</v>
      </c>
      <c r="I1" s="61" t="s">
        <v>256</v>
      </c>
    </row>
    <row r="2" spans="1:14" s="150" customFormat="1" ht="30" customHeight="1" thickBot="1" x14ac:dyDescent="0.3">
      <c r="A2" s="119"/>
      <c r="B2" s="119"/>
      <c r="C2" s="119"/>
      <c r="D2" s="119"/>
      <c r="E2" s="118" t="s">
        <v>662</v>
      </c>
      <c r="F2" s="118" t="s">
        <v>663</v>
      </c>
      <c r="G2" s="118" t="s">
        <v>664</v>
      </c>
      <c r="H2" s="119"/>
      <c r="I2" s="119"/>
    </row>
    <row r="3" spans="1:14" ht="30" customHeight="1" thickBot="1" x14ac:dyDescent="0.3">
      <c r="A3" s="145">
        <v>240000372</v>
      </c>
      <c r="B3" s="102" t="s">
        <v>89</v>
      </c>
      <c r="C3" s="175" t="s">
        <v>90</v>
      </c>
      <c r="D3" s="66">
        <v>15461705</v>
      </c>
      <c r="E3" s="143" t="s">
        <v>9</v>
      </c>
      <c r="F3" s="89">
        <v>12018778</v>
      </c>
      <c r="G3" s="90">
        <v>612000</v>
      </c>
      <c r="H3" s="69"/>
      <c r="I3" s="64">
        <f>F3+G3+H3</f>
        <v>12630778</v>
      </c>
    </row>
    <row r="4" spans="1:14" ht="30" customHeight="1" thickBot="1" x14ac:dyDescent="0.3">
      <c r="A4" s="145">
        <v>240000463</v>
      </c>
      <c r="B4" s="170" t="s">
        <v>91</v>
      </c>
      <c r="C4" s="175" t="s">
        <v>92</v>
      </c>
      <c r="D4" s="66">
        <v>10651443</v>
      </c>
      <c r="E4" s="143" t="s">
        <v>18</v>
      </c>
      <c r="F4" s="89">
        <v>1555617</v>
      </c>
      <c r="G4" s="90">
        <v>145000</v>
      </c>
      <c r="H4" s="69"/>
      <c r="I4" s="64">
        <f t="shared" ref="I4:I11" si="0">F4+G4+H4</f>
        <v>1700617</v>
      </c>
    </row>
    <row r="5" spans="1:14" ht="30" customHeight="1" thickBot="1" x14ac:dyDescent="0.3">
      <c r="A5" s="145">
        <v>240000489</v>
      </c>
      <c r="B5" s="102" t="s">
        <v>94</v>
      </c>
      <c r="C5" s="175" t="s">
        <v>95</v>
      </c>
      <c r="D5" s="64">
        <v>23800000</v>
      </c>
      <c r="E5" s="143" t="s">
        <v>18</v>
      </c>
      <c r="F5" s="89">
        <v>500000</v>
      </c>
      <c r="G5" s="90">
        <v>647000</v>
      </c>
      <c r="H5" s="69"/>
      <c r="I5" s="64">
        <f t="shared" si="0"/>
        <v>1147000</v>
      </c>
      <c r="N5" s="77"/>
    </row>
    <row r="6" spans="1:14" ht="30" customHeight="1" thickBot="1" x14ac:dyDescent="0.3">
      <c r="A6" s="145">
        <v>240000513</v>
      </c>
      <c r="B6" s="102" t="s">
        <v>97</v>
      </c>
      <c r="C6" s="175" t="s">
        <v>98</v>
      </c>
      <c r="D6" s="64">
        <v>24180000</v>
      </c>
      <c r="E6" s="143" t="s">
        <v>18</v>
      </c>
      <c r="F6" s="89">
        <v>50000</v>
      </c>
      <c r="G6" s="90">
        <v>17000</v>
      </c>
      <c r="H6" s="69"/>
      <c r="I6" s="64">
        <f t="shared" si="0"/>
        <v>67000</v>
      </c>
    </row>
    <row r="7" spans="1:14" ht="30" customHeight="1" thickBot="1" x14ac:dyDescent="0.3">
      <c r="A7" s="145">
        <v>240000190</v>
      </c>
      <c r="B7" s="102" t="s">
        <v>99</v>
      </c>
      <c r="C7" s="175" t="s">
        <v>100</v>
      </c>
      <c r="D7" s="64">
        <v>4150000</v>
      </c>
      <c r="E7" s="143" t="s">
        <v>9</v>
      </c>
      <c r="F7" s="89"/>
      <c r="G7" s="90">
        <v>179400</v>
      </c>
      <c r="H7" s="69"/>
      <c r="I7" s="64">
        <f t="shared" si="0"/>
        <v>179400</v>
      </c>
    </row>
    <row r="8" spans="1:14" ht="30" customHeight="1" thickBot="1" x14ac:dyDescent="0.3">
      <c r="A8" s="145">
        <v>240000661</v>
      </c>
      <c r="B8" s="102" t="s">
        <v>101</v>
      </c>
      <c r="C8" s="175" t="s">
        <v>102</v>
      </c>
      <c r="D8" s="66">
        <v>287448</v>
      </c>
      <c r="E8" s="143" t="s">
        <v>9</v>
      </c>
      <c r="F8" s="89">
        <v>10000</v>
      </c>
      <c r="G8" s="90">
        <v>11000</v>
      </c>
      <c r="H8" s="69"/>
      <c r="I8" s="64">
        <f t="shared" si="0"/>
        <v>21000</v>
      </c>
    </row>
    <row r="9" spans="1:14" ht="30" customHeight="1" thickBot="1" x14ac:dyDescent="0.3">
      <c r="A9" s="145">
        <v>240000687</v>
      </c>
      <c r="B9" s="102" t="s">
        <v>103</v>
      </c>
      <c r="C9" s="175" t="s">
        <v>104</v>
      </c>
      <c r="D9" s="64">
        <v>40000000</v>
      </c>
      <c r="E9" s="143" t="s">
        <v>9</v>
      </c>
      <c r="F9" s="89">
        <v>6801153</v>
      </c>
      <c r="G9" s="90">
        <v>374000</v>
      </c>
      <c r="H9" s="69"/>
      <c r="I9" s="64">
        <f t="shared" si="0"/>
        <v>7175153</v>
      </c>
    </row>
    <row r="10" spans="1:14" ht="30.75" thickBot="1" x14ac:dyDescent="0.3">
      <c r="A10" s="145">
        <v>240016055</v>
      </c>
      <c r="B10" s="102" t="s">
        <v>419</v>
      </c>
      <c r="C10" s="175" t="s">
        <v>420</v>
      </c>
      <c r="D10" s="64">
        <v>953617</v>
      </c>
      <c r="E10" s="143" t="s">
        <v>23</v>
      </c>
      <c r="F10" s="89">
        <v>2024609</v>
      </c>
      <c r="G10" s="90">
        <v>33000</v>
      </c>
      <c r="H10" s="69"/>
      <c r="I10" s="64">
        <f t="shared" si="0"/>
        <v>2057609</v>
      </c>
    </row>
    <row r="11" spans="1:14" ht="30" customHeight="1" thickBot="1" x14ac:dyDescent="0.3">
      <c r="A11" s="145">
        <v>240000216</v>
      </c>
      <c r="B11" s="102" t="s">
        <v>106</v>
      </c>
      <c r="C11" s="175" t="s">
        <v>107</v>
      </c>
      <c r="D11" s="64">
        <v>30000000</v>
      </c>
      <c r="E11" s="143" t="s">
        <v>23</v>
      </c>
      <c r="F11" s="89"/>
      <c r="G11" s="90">
        <v>52200</v>
      </c>
      <c r="H11" s="69"/>
      <c r="I11" s="64">
        <f t="shared" si="0"/>
        <v>52200</v>
      </c>
    </row>
    <row r="12" spans="1:14" ht="30" customHeight="1" thickBot="1" x14ac:dyDescent="0.3">
      <c r="A12" s="145">
        <v>240000612</v>
      </c>
      <c r="B12" s="81" t="s">
        <v>471</v>
      </c>
      <c r="C12" s="175" t="s">
        <v>672</v>
      </c>
      <c r="D12" s="186">
        <v>2000000</v>
      </c>
      <c r="E12" s="186">
        <v>1000000</v>
      </c>
      <c r="F12" s="148"/>
      <c r="G12" s="149">
        <v>87400</v>
      </c>
      <c r="H12" s="148"/>
      <c r="I12" s="149">
        <f>SUM(E12:G12)</f>
        <v>1087400</v>
      </c>
    </row>
    <row r="13" spans="1:14" ht="30" customHeight="1" thickBot="1" x14ac:dyDescent="0.3">
      <c r="A13" s="145">
        <v>240000588</v>
      </c>
      <c r="B13" s="102" t="s">
        <v>469</v>
      </c>
      <c r="C13" s="175"/>
      <c r="D13" s="64">
        <v>3785510</v>
      </c>
      <c r="E13" s="66">
        <v>700000</v>
      </c>
      <c r="F13" s="69"/>
      <c r="G13" s="70"/>
      <c r="H13" s="69"/>
      <c r="I13" s="64">
        <f>E13+F13+G13+H13</f>
        <v>700000</v>
      </c>
    </row>
    <row r="14" spans="1:14" ht="30" customHeight="1" thickBot="1" x14ac:dyDescent="0.3">
      <c r="A14" s="145">
        <v>240005280</v>
      </c>
      <c r="B14" s="102" t="s">
        <v>470</v>
      </c>
      <c r="C14" s="175"/>
      <c r="D14" s="64">
        <v>10564251</v>
      </c>
      <c r="E14" s="66">
        <v>1800000</v>
      </c>
      <c r="F14" s="69"/>
      <c r="G14" s="70"/>
      <c r="H14" s="69"/>
      <c r="I14" s="64">
        <f>E14+F14+G14+H14</f>
        <v>1800000</v>
      </c>
    </row>
    <row r="15" spans="1:14" ht="30" customHeight="1" x14ac:dyDescent="0.25">
      <c r="B15" s="78"/>
      <c r="I15" s="73"/>
    </row>
    <row r="16" spans="1:14" ht="30" customHeight="1" x14ac:dyDescent="0.25">
      <c r="B16" s="78"/>
      <c r="I16" s="73"/>
    </row>
    <row r="17" spans="1:9" ht="30" customHeight="1" thickBot="1" x14ac:dyDescent="0.3">
      <c r="B17" s="79" t="s">
        <v>447</v>
      </c>
      <c r="I17" s="73"/>
    </row>
    <row r="18" spans="1:9" ht="60.75" customHeight="1" thickBot="1" x14ac:dyDescent="0.3">
      <c r="A18" s="61" t="s">
        <v>623</v>
      </c>
      <c r="B18" s="61" t="s">
        <v>2</v>
      </c>
      <c r="C18" s="124" t="s">
        <v>665</v>
      </c>
      <c r="D18" s="124" t="s">
        <v>660</v>
      </c>
      <c r="E18" s="202" t="s">
        <v>661</v>
      </c>
      <c r="F18" s="203"/>
      <c r="G18" s="204"/>
      <c r="H18" s="61" t="s">
        <v>666</v>
      </c>
      <c r="I18" s="61" t="s">
        <v>256</v>
      </c>
    </row>
    <row r="19" spans="1:9" s="151" customFormat="1" ht="30" customHeight="1" thickBot="1" x14ac:dyDescent="0.3">
      <c r="A19" s="119"/>
      <c r="B19" s="119"/>
      <c r="C19" s="119"/>
      <c r="D19" s="119"/>
      <c r="E19" s="118" t="s">
        <v>662</v>
      </c>
      <c r="F19" s="118" t="s">
        <v>663</v>
      </c>
      <c r="G19" s="118" t="s">
        <v>664</v>
      </c>
      <c r="H19" s="119"/>
      <c r="I19" s="119"/>
    </row>
    <row r="20" spans="1:9" ht="27" customHeight="1" thickBot="1" x14ac:dyDescent="0.3">
      <c r="A20" s="145">
        <v>240000091</v>
      </c>
      <c r="B20" s="81" t="s">
        <v>366</v>
      </c>
      <c r="C20" s="71"/>
      <c r="D20" s="71"/>
      <c r="E20" s="71"/>
      <c r="F20" s="149">
        <v>50000</v>
      </c>
      <c r="G20" s="149">
        <v>33000</v>
      </c>
      <c r="H20" s="148"/>
      <c r="I20" s="149">
        <f t="shared" ref="I20:I31" si="1">SUM(E20:G20)</f>
        <v>83000</v>
      </c>
    </row>
    <row r="21" spans="1:9" ht="26.25" customHeight="1" thickBot="1" x14ac:dyDescent="0.3">
      <c r="A21" s="145">
        <v>240000174</v>
      </c>
      <c r="B21" s="81" t="s">
        <v>291</v>
      </c>
      <c r="C21" s="71"/>
      <c r="D21" s="71"/>
      <c r="E21" s="71"/>
      <c r="F21" s="149">
        <v>133069</v>
      </c>
      <c r="G21" s="149">
        <v>14000</v>
      </c>
      <c r="H21" s="148"/>
      <c r="I21" s="149">
        <f t="shared" si="1"/>
        <v>147069</v>
      </c>
    </row>
    <row r="22" spans="1:9" ht="24.75" customHeight="1" thickBot="1" x14ac:dyDescent="0.3">
      <c r="A22" s="145">
        <v>240000414</v>
      </c>
      <c r="B22" s="81" t="s">
        <v>336</v>
      </c>
      <c r="C22" s="71"/>
      <c r="D22" s="71"/>
      <c r="E22" s="71"/>
      <c r="F22" s="149">
        <v>473645</v>
      </c>
      <c r="G22" s="149">
        <v>62000</v>
      </c>
      <c r="H22" s="148"/>
      <c r="I22" s="149">
        <f t="shared" si="1"/>
        <v>535645</v>
      </c>
    </row>
    <row r="23" spans="1:9" ht="24.75" customHeight="1" thickBot="1" x14ac:dyDescent="0.3">
      <c r="A23" s="145">
        <v>240000455</v>
      </c>
      <c r="B23" s="81" t="s">
        <v>281</v>
      </c>
      <c r="C23" s="71"/>
      <c r="D23" s="71"/>
      <c r="E23" s="71"/>
      <c r="F23" s="149">
        <v>1501316</v>
      </c>
      <c r="G23" s="149">
        <v>15000</v>
      </c>
      <c r="H23" s="148"/>
      <c r="I23" s="149">
        <f t="shared" si="1"/>
        <v>1516316</v>
      </c>
    </row>
    <row r="24" spans="1:9" ht="30" customHeight="1" thickBot="1" x14ac:dyDescent="0.3">
      <c r="A24" s="145">
        <v>240000471</v>
      </c>
      <c r="B24" s="81" t="s">
        <v>273</v>
      </c>
      <c r="C24" s="71"/>
      <c r="D24" s="71"/>
      <c r="E24" s="71"/>
      <c r="F24" s="149">
        <v>2220480</v>
      </c>
      <c r="G24" s="149">
        <v>18000</v>
      </c>
      <c r="H24" s="148"/>
      <c r="I24" s="149">
        <f t="shared" si="1"/>
        <v>2238480</v>
      </c>
    </row>
    <row r="25" spans="1:9" ht="30" customHeight="1" thickBot="1" x14ac:dyDescent="0.3">
      <c r="A25" s="145">
        <v>240000273</v>
      </c>
      <c r="B25" s="81" t="s">
        <v>472</v>
      </c>
      <c r="C25" s="71"/>
      <c r="D25" s="71"/>
      <c r="E25" s="71"/>
      <c r="F25" s="148"/>
      <c r="G25" s="149">
        <v>13300</v>
      </c>
      <c r="H25" s="148"/>
      <c r="I25" s="149">
        <f t="shared" si="1"/>
        <v>13300</v>
      </c>
    </row>
    <row r="26" spans="1:9" ht="30" customHeight="1" thickBot="1" x14ac:dyDescent="0.3">
      <c r="A26" s="145">
        <v>240000307</v>
      </c>
      <c r="B26" s="81" t="s">
        <v>376</v>
      </c>
      <c r="C26" s="71"/>
      <c r="D26" s="71"/>
      <c r="E26" s="71"/>
      <c r="F26" s="149">
        <v>25000</v>
      </c>
      <c r="G26" s="149">
        <v>26000</v>
      </c>
      <c r="H26" s="148"/>
      <c r="I26" s="149">
        <f t="shared" si="1"/>
        <v>51000</v>
      </c>
    </row>
    <row r="27" spans="1:9" ht="30" customHeight="1" thickBot="1" x14ac:dyDescent="0.3">
      <c r="A27" s="145">
        <v>240000646</v>
      </c>
      <c r="B27" s="81" t="s">
        <v>356</v>
      </c>
      <c r="C27" s="71"/>
      <c r="D27" s="71"/>
      <c r="E27" s="71"/>
      <c r="F27" s="149">
        <v>100000</v>
      </c>
      <c r="G27" s="149">
        <v>158000</v>
      </c>
      <c r="H27" s="148"/>
      <c r="I27" s="149">
        <f t="shared" si="1"/>
        <v>258000</v>
      </c>
    </row>
    <row r="28" spans="1:9" ht="30" customHeight="1" thickBot="1" x14ac:dyDescent="0.3">
      <c r="A28" s="145">
        <v>240002402</v>
      </c>
      <c r="B28" s="81" t="s">
        <v>473</v>
      </c>
      <c r="C28" s="71"/>
      <c r="D28" s="71"/>
      <c r="E28" s="71"/>
      <c r="F28" s="148"/>
      <c r="G28" s="149">
        <v>82400</v>
      </c>
      <c r="H28" s="148"/>
      <c r="I28" s="149">
        <f t="shared" si="1"/>
        <v>82400</v>
      </c>
    </row>
    <row r="29" spans="1:9" ht="30" customHeight="1" thickBot="1" x14ac:dyDescent="0.3">
      <c r="A29" s="145">
        <v>240006734</v>
      </c>
      <c r="B29" s="81" t="s">
        <v>474</v>
      </c>
      <c r="C29" s="71"/>
      <c r="D29" s="71"/>
      <c r="E29" s="71"/>
      <c r="F29" s="148"/>
      <c r="G29" s="149">
        <v>40400</v>
      </c>
      <c r="H29" s="148"/>
      <c r="I29" s="149">
        <f t="shared" si="1"/>
        <v>40400</v>
      </c>
    </row>
    <row r="30" spans="1:9" ht="30" customHeight="1" thickBot="1" x14ac:dyDescent="0.3">
      <c r="A30" s="145">
        <v>240011668</v>
      </c>
      <c r="B30" s="81" t="s">
        <v>475</v>
      </c>
      <c r="C30" s="71"/>
      <c r="D30" s="71"/>
      <c r="E30" s="71"/>
      <c r="F30" s="148"/>
      <c r="G30" s="149">
        <v>23000</v>
      </c>
      <c r="H30" s="148"/>
      <c r="I30" s="149">
        <f t="shared" si="1"/>
        <v>23000</v>
      </c>
    </row>
    <row r="31" spans="1:9" ht="30" customHeight="1" thickBot="1" x14ac:dyDescent="0.3">
      <c r="A31" s="145">
        <v>240013219</v>
      </c>
      <c r="B31" s="81" t="s">
        <v>476</v>
      </c>
      <c r="C31" s="71"/>
      <c r="D31" s="71"/>
      <c r="E31" s="71"/>
      <c r="F31" s="148"/>
      <c r="G31" s="149">
        <v>40400</v>
      </c>
      <c r="H31" s="148"/>
      <c r="I31" s="149">
        <f t="shared" si="1"/>
        <v>40400</v>
      </c>
    </row>
    <row r="32" spans="1:9" ht="15.75" thickBot="1" x14ac:dyDescent="0.3">
      <c r="F32" s="104"/>
      <c r="G32" s="104"/>
      <c r="H32" s="104"/>
      <c r="I32" s="104"/>
    </row>
    <row r="33" spans="1:9" ht="16.5" thickBot="1" x14ac:dyDescent="0.3">
      <c r="A33" s="128" t="s">
        <v>669</v>
      </c>
      <c r="B33" s="129"/>
      <c r="C33" s="130"/>
      <c r="D33" s="130"/>
      <c r="E33" s="130"/>
      <c r="F33" s="130"/>
      <c r="G33" s="130"/>
      <c r="H33" s="130"/>
      <c r="I33" s="182">
        <f>SUM(I3:I31)</f>
        <v>33647167</v>
      </c>
    </row>
  </sheetData>
  <mergeCells count="2">
    <mergeCell ref="E1:G1"/>
    <mergeCell ref="E18:G18"/>
  </mergeCells>
  <dataValidations count="1">
    <dataValidation type="textLength" operator="equal" showInputMessage="1" showErrorMessage="1" errorTitle="Erreur saisie FINESS" error="Le n° FINESS est constitué de 9 caractéres" sqref="A13">
      <formula1>9</formula1>
    </dataValidation>
  </dataValidations>
  <pageMargins left="0.7" right="0.7" top="0.75" bottom="0.75" header="0.3" footer="0.3"/>
  <pageSetup paperSize="8"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0"/>
  <sheetViews>
    <sheetView topLeftCell="A14" zoomScaleNormal="100" workbookViewId="0">
      <selection activeCell="I24" sqref="I24"/>
    </sheetView>
  </sheetViews>
  <sheetFormatPr baseColWidth="10" defaultRowHeight="15" x14ac:dyDescent="0.25"/>
  <cols>
    <col min="1" max="1" width="12.7109375" style="1" customWidth="1"/>
    <col min="2" max="2" width="29.28515625" customWidth="1"/>
    <col min="3" max="3" width="31.7109375" customWidth="1"/>
    <col min="4" max="4" width="16" customWidth="1"/>
    <col min="5" max="5" width="20.42578125" customWidth="1"/>
    <col min="6" max="6" width="20.5703125" customWidth="1"/>
    <col min="7" max="7" width="15.7109375" customWidth="1"/>
    <col min="8" max="8" width="12.42578125" customWidth="1"/>
    <col min="9" max="9" width="16.42578125" bestFit="1" customWidth="1"/>
  </cols>
  <sheetData>
    <row r="1" spans="1:9" ht="69" customHeight="1" thickBot="1" x14ac:dyDescent="0.3">
      <c r="A1" s="61" t="s">
        <v>623</v>
      </c>
      <c r="B1" s="61" t="s">
        <v>2</v>
      </c>
      <c r="C1" s="124" t="s">
        <v>665</v>
      </c>
      <c r="D1" s="124" t="s">
        <v>660</v>
      </c>
      <c r="E1" s="202" t="s">
        <v>661</v>
      </c>
      <c r="F1" s="203"/>
      <c r="G1" s="204"/>
      <c r="H1" s="61" t="s">
        <v>666</v>
      </c>
      <c r="I1" s="61" t="s">
        <v>256</v>
      </c>
    </row>
    <row r="2" spans="1:9" s="151" customFormat="1" ht="26.25" thickBot="1" x14ac:dyDescent="0.3">
      <c r="A2" s="119"/>
      <c r="B2" s="119"/>
      <c r="C2" s="119"/>
      <c r="D2" s="119"/>
      <c r="E2" s="118" t="s">
        <v>662</v>
      </c>
      <c r="F2" s="118" t="s">
        <v>663</v>
      </c>
      <c r="G2" s="118" t="s">
        <v>664</v>
      </c>
      <c r="H2" s="119"/>
      <c r="I2" s="119"/>
    </row>
    <row r="3" spans="1:9" ht="30" customHeight="1" thickBot="1" x14ac:dyDescent="0.3">
      <c r="A3" s="145">
        <v>330780081</v>
      </c>
      <c r="B3" s="102" t="s">
        <v>110</v>
      </c>
      <c r="C3" s="175" t="s">
        <v>111</v>
      </c>
      <c r="D3" s="64">
        <v>37805263</v>
      </c>
      <c r="E3" s="143" t="s">
        <v>18</v>
      </c>
      <c r="F3" s="89"/>
      <c r="G3" s="112">
        <v>323900</v>
      </c>
      <c r="H3" s="107"/>
      <c r="I3" s="153">
        <f>F3+G3+H3</f>
        <v>323900</v>
      </c>
    </row>
    <row r="4" spans="1:9" ht="30" customHeight="1" thickBot="1" x14ac:dyDescent="0.3">
      <c r="A4" s="145">
        <v>330780537</v>
      </c>
      <c r="B4" s="102" t="s">
        <v>112</v>
      </c>
      <c r="C4" s="175" t="s">
        <v>113</v>
      </c>
      <c r="D4" s="64">
        <v>5000000</v>
      </c>
      <c r="E4" s="143" t="s">
        <v>18</v>
      </c>
      <c r="F4" s="89">
        <v>100000</v>
      </c>
      <c r="G4" s="112">
        <v>139000</v>
      </c>
      <c r="H4" s="154"/>
      <c r="I4" s="153">
        <f t="shared" ref="I4:I8" si="0">F4+G4+H4</f>
        <v>239000</v>
      </c>
    </row>
    <row r="5" spans="1:9" s="1" customFormat="1" ht="30" customHeight="1" thickBot="1" x14ac:dyDescent="0.3">
      <c r="A5" s="145">
        <v>330780784</v>
      </c>
      <c r="B5" s="155" t="s">
        <v>114</v>
      </c>
      <c r="C5" s="180" t="s">
        <v>557</v>
      </c>
      <c r="D5" s="111">
        <v>3400000</v>
      </c>
      <c r="E5" s="155" t="s">
        <v>9</v>
      </c>
      <c r="F5" s="89">
        <v>25000</v>
      </c>
      <c r="G5" s="112">
        <v>25000</v>
      </c>
      <c r="H5" s="154"/>
      <c r="I5" s="153">
        <f t="shared" si="0"/>
        <v>50000</v>
      </c>
    </row>
    <row r="6" spans="1:9" ht="30" customHeight="1" thickBot="1" x14ac:dyDescent="0.3">
      <c r="A6" s="145">
        <v>330780750</v>
      </c>
      <c r="B6" s="170" t="s">
        <v>116</v>
      </c>
      <c r="C6" s="175" t="s">
        <v>117</v>
      </c>
      <c r="D6" s="66">
        <v>4425842</v>
      </c>
      <c r="E6" s="143" t="s">
        <v>18</v>
      </c>
      <c r="F6" s="89">
        <v>50000</v>
      </c>
      <c r="G6" s="112">
        <v>49000</v>
      </c>
      <c r="H6" s="154"/>
      <c r="I6" s="153">
        <f t="shared" si="0"/>
        <v>99000</v>
      </c>
    </row>
    <row r="7" spans="1:9" ht="30" customHeight="1" thickBot="1" x14ac:dyDescent="0.3">
      <c r="A7" s="145">
        <v>330780776</v>
      </c>
      <c r="B7" s="102" t="s">
        <v>118</v>
      </c>
      <c r="C7" s="175" t="s">
        <v>119</v>
      </c>
      <c r="D7" s="64">
        <v>8189000</v>
      </c>
      <c r="E7" s="143" t="s">
        <v>18</v>
      </c>
      <c r="F7" s="89"/>
      <c r="G7" s="112">
        <v>20400</v>
      </c>
      <c r="H7" s="154"/>
      <c r="I7" s="153">
        <f t="shared" si="0"/>
        <v>20400</v>
      </c>
    </row>
    <row r="8" spans="1:9" ht="36" customHeight="1" thickBot="1" x14ac:dyDescent="0.3">
      <c r="A8" s="145">
        <v>330780263</v>
      </c>
      <c r="B8" s="102" t="s">
        <v>120</v>
      </c>
      <c r="C8" s="175" t="s">
        <v>121</v>
      </c>
      <c r="D8" s="64">
        <v>55900000</v>
      </c>
      <c r="E8" s="143" t="s">
        <v>23</v>
      </c>
      <c r="F8" s="89"/>
      <c r="G8" s="112">
        <v>202500</v>
      </c>
      <c r="H8" s="154"/>
      <c r="I8" s="153">
        <f t="shared" si="0"/>
        <v>202500</v>
      </c>
    </row>
    <row r="9" spans="1:9" ht="30" customHeight="1" x14ac:dyDescent="0.25">
      <c r="A9" s="220">
        <v>330780354</v>
      </c>
      <c r="B9" s="214" t="s">
        <v>122</v>
      </c>
      <c r="C9" s="176" t="s">
        <v>558</v>
      </c>
      <c r="D9" s="240">
        <v>22900000</v>
      </c>
      <c r="E9" s="228" t="s">
        <v>23</v>
      </c>
      <c r="F9" s="234"/>
      <c r="G9" s="226">
        <v>43800</v>
      </c>
      <c r="H9" s="223"/>
      <c r="I9" s="196">
        <f>F9+G9+H9</f>
        <v>43800</v>
      </c>
    </row>
    <row r="10" spans="1:9" ht="30" customHeight="1" x14ac:dyDescent="0.25">
      <c r="A10" s="221"/>
      <c r="B10" s="215"/>
      <c r="C10" s="176" t="s">
        <v>559</v>
      </c>
      <c r="D10" s="241"/>
      <c r="E10" s="229"/>
      <c r="F10" s="235"/>
      <c r="G10" s="237"/>
      <c r="H10" s="224"/>
      <c r="I10" s="197"/>
    </row>
    <row r="11" spans="1:9" ht="30" customHeight="1" x14ac:dyDescent="0.25">
      <c r="A11" s="221"/>
      <c r="B11" s="215"/>
      <c r="C11" s="176" t="s">
        <v>560</v>
      </c>
      <c r="D11" s="241"/>
      <c r="E11" s="229"/>
      <c r="F11" s="235"/>
      <c r="G11" s="237"/>
      <c r="H11" s="224"/>
      <c r="I11" s="197"/>
    </row>
    <row r="12" spans="1:9" ht="30" customHeight="1" thickBot="1" x14ac:dyDescent="0.3">
      <c r="A12" s="222"/>
      <c r="B12" s="216"/>
      <c r="C12" s="175" t="s">
        <v>561</v>
      </c>
      <c r="D12" s="242"/>
      <c r="E12" s="230"/>
      <c r="F12" s="236"/>
      <c r="G12" s="227"/>
      <c r="H12" s="225"/>
      <c r="I12" s="198"/>
    </row>
    <row r="13" spans="1:9" ht="30" customHeight="1" thickBot="1" x14ac:dyDescent="0.3">
      <c r="A13" s="145">
        <v>330000340</v>
      </c>
      <c r="B13" s="102" t="s">
        <v>124</v>
      </c>
      <c r="C13" s="175" t="s">
        <v>125</v>
      </c>
      <c r="D13" s="66">
        <v>75409547</v>
      </c>
      <c r="E13" s="143" t="s">
        <v>9</v>
      </c>
      <c r="F13" s="89">
        <v>2570252</v>
      </c>
      <c r="G13" s="112">
        <v>596000</v>
      </c>
      <c r="H13" s="154"/>
      <c r="I13" s="117">
        <f>F13+G13+H13</f>
        <v>3166252</v>
      </c>
    </row>
    <row r="14" spans="1:9" ht="30" customHeight="1" thickBot="1" x14ac:dyDescent="0.3">
      <c r="A14" s="145">
        <v>330000217</v>
      </c>
      <c r="B14" s="102" t="s">
        <v>126</v>
      </c>
      <c r="C14" s="175" t="s">
        <v>127</v>
      </c>
      <c r="D14" s="66">
        <v>320000</v>
      </c>
      <c r="E14" s="143" t="s">
        <v>18</v>
      </c>
      <c r="F14" s="89">
        <v>68725</v>
      </c>
      <c r="G14" s="112">
        <v>31600</v>
      </c>
      <c r="H14" s="154"/>
      <c r="I14" s="117">
        <f t="shared" ref="I14:I15" si="1">F14+G14+H14</f>
        <v>100325</v>
      </c>
    </row>
    <row r="15" spans="1:9" ht="30" customHeight="1" thickBot="1" x14ac:dyDescent="0.3">
      <c r="A15" s="145">
        <v>330000332</v>
      </c>
      <c r="B15" s="102" t="s">
        <v>128</v>
      </c>
      <c r="C15" s="175" t="s">
        <v>129</v>
      </c>
      <c r="D15" s="66">
        <v>3591000</v>
      </c>
      <c r="E15" s="143" t="s">
        <v>23</v>
      </c>
      <c r="F15" s="89">
        <v>50000</v>
      </c>
      <c r="G15" s="112">
        <v>108000</v>
      </c>
      <c r="H15" s="154"/>
      <c r="I15" s="117">
        <f t="shared" si="1"/>
        <v>158000</v>
      </c>
    </row>
    <row r="16" spans="1:9" ht="30" customHeight="1" x14ac:dyDescent="0.25">
      <c r="A16" s="220">
        <v>330000662</v>
      </c>
      <c r="B16" s="214" t="s">
        <v>257</v>
      </c>
      <c r="C16" s="208" t="s">
        <v>258</v>
      </c>
      <c r="D16" s="231">
        <v>19000000</v>
      </c>
      <c r="E16" s="238">
        <v>5000000</v>
      </c>
      <c r="F16" s="234">
        <v>4501928</v>
      </c>
      <c r="G16" s="226">
        <v>524000</v>
      </c>
      <c r="H16" s="234">
        <v>800000</v>
      </c>
      <c r="I16" s="196">
        <f>SUM(E16:H17)</f>
        <v>10825928</v>
      </c>
    </row>
    <row r="17" spans="1:9" ht="30" customHeight="1" thickBot="1" x14ac:dyDescent="0.3">
      <c r="A17" s="222"/>
      <c r="B17" s="216"/>
      <c r="C17" s="210"/>
      <c r="D17" s="233"/>
      <c r="E17" s="239"/>
      <c r="F17" s="236"/>
      <c r="G17" s="227"/>
      <c r="H17" s="236"/>
      <c r="I17" s="198"/>
    </row>
    <row r="18" spans="1:9" ht="30" customHeight="1" thickBot="1" x14ac:dyDescent="0.3">
      <c r="A18" s="145">
        <v>330781196</v>
      </c>
      <c r="B18" s="102" t="s">
        <v>130</v>
      </c>
      <c r="C18" s="175" t="s">
        <v>131</v>
      </c>
      <c r="D18" s="64">
        <v>800562000</v>
      </c>
      <c r="E18" s="188">
        <v>290000000</v>
      </c>
      <c r="F18" s="89">
        <v>3000000</v>
      </c>
      <c r="G18" s="112">
        <v>3721000</v>
      </c>
      <c r="H18" s="154">
        <v>1700000</v>
      </c>
      <c r="I18" s="117">
        <f>E18+F18+G18+H18</f>
        <v>298421000</v>
      </c>
    </row>
    <row r="19" spans="1:9" ht="30" customHeight="1" thickBot="1" x14ac:dyDescent="0.3">
      <c r="A19" s="145">
        <v>330783960</v>
      </c>
      <c r="B19" s="102" t="s">
        <v>132</v>
      </c>
      <c r="C19" s="175" t="s">
        <v>133</v>
      </c>
      <c r="D19" s="64">
        <v>3343600</v>
      </c>
      <c r="E19" s="143" t="s">
        <v>23</v>
      </c>
      <c r="F19" s="89">
        <v>10000</v>
      </c>
      <c r="G19" s="112">
        <v>11600</v>
      </c>
      <c r="H19" s="154"/>
      <c r="I19" s="117">
        <f>F19+G19+H19</f>
        <v>21600</v>
      </c>
    </row>
    <row r="20" spans="1:9" ht="30" customHeight="1" thickBot="1" x14ac:dyDescent="0.3">
      <c r="A20" s="145">
        <v>330000555</v>
      </c>
      <c r="B20" s="102" t="s">
        <v>134</v>
      </c>
      <c r="C20" s="175" t="s">
        <v>135</v>
      </c>
      <c r="D20" s="64">
        <v>52557842</v>
      </c>
      <c r="E20" s="143" t="s">
        <v>9</v>
      </c>
      <c r="F20" s="89">
        <v>9139249</v>
      </c>
      <c r="G20" s="112">
        <v>214000</v>
      </c>
      <c r="H20" s="154"/>
      <c r="I20" s="117">
        <f t="shared" ref="I20:I21" si="2">F20+G20+H20</f>
        <v>9353249</v>
      </c>
    </row>
    <row r="21" spans="1:9" ht="30" customHeight="1" thickBot="1" x14ac:dyDescent="0.3">
      <c r="A21" s="145">
        <v>330027509</v>
      </c>
      <c r="B21" s="102" t="s">
        <v>136</v>
      </c>
      <c r="C21" s="175" t="s">
        <v>137</v>
      </c>
      <c r="D21" s="64">
        <v>44100000</v>
      </c>
      <c r="E21" s="143" t="s">
        <v>9</v>
      </c>
      <c r="F21" s="89">
        <v>3131816</v>
      </c>
      <c r="G21" s="112">
        <v>595000</v>
      </c>
      <c r="H21" s="154">
        <v>1700000</v>
      </c>
      <c r="I21" s="117">
        <f t="shared" si="2"/>
        <v>5426816</v>
      </c>
    </row>
    <row r="22" spans="1:9" ht="30" customHeight="1" thickBot="1" x14ac:dyDescent="0.3">
      <c r="A22" s="145">
        <v>330000571</v>
      </c>
      <c r="B22" s="102" t="s">
        <v>138</v>
      </c>
      <c r="C22" s="175" t="s">
        <v>139</v>
      </c>
      <c r="D22" s="66">
        <v>8668721</v>
      </c>
      <c r="E22" s="156">
        <f>3000000+500000</f>
        <v>3500000</v>
      </c>
      <c r="F22" s="89">
        <v>2045180</v>
      </c>
      <c r="G22" s="112">
        <v>306000</v>
      </c>
      <c r="H22" s="154">
        <v>2500000</v>
      </c>
      <c r="I22" s="117">
        <f>E22+F22+G22+H22</f>
        <v>8351180</v>
      </c>
    </row>
    <row r="23" spans="1:9" ht="30" customHeight="1" thickBot="1" x14ac:dyDescent="0.3">
      <c r="A23" s="145">
        <v>330000605</v>
      </c>
      <c r="B23" s="102" t="s">
        <v>140</v>
      </c>
      <c r="C23" s="175" t="s">
        <v>141</v>
      </c>
      <c r="D23" s="64">
        <v>50220000</v>
      </c>
      <c r="E23" s="143" t="s">
        <v>9</v>
      </c>
      <c r="F23" s="89">
        <v>8925538</v>
      </c>
      <c r="G23" s="112">
        <v>798000</v>
      </c>
      <c r="H23" s="154"/>
      <c r="I23" s="117">
        <f>F23+G23+H23</f>
        <v>9723538</v>
      </c>
    </row>
    <row r="24" spans="1:9" ht="30" customHeight="1" thickBot="1" x14ac:dyDescent="0.3">
      <c r="A24" s="145">
        <v>330000639</v>
      </c>
      <c r="B24" s="102" t="s">
        <v>142</v>
      </c>
      <c r="C24" s="175" t="s">
        <v>143</v>
      </c>
      <c r="D24" s="66">
        <v>62080000</v>
      </c>
      <c r="E24" s="143" t="s">
        <v>9</v>
      </c>
      <c r="F24" s="89">
        <v>998620</v>
      </c>
      <c r="G24" s="112">
        <v>317000</v>
      </c>
      <c r="H24" s="154"/>
      <c r="I24" s="117">
        <f t="shared" ref="I24:I26" si="3">F24+G24+H24</f>
        <v>1315620</v>
      </c>
    </row>
    <row r="25" spans="1:9" ht="30" customHeight="1" thickBot="1" x14ac:dyDescent="0.3">
      <c r="A25" s="145">
        <v>330000647</v>
      </c>
      <c r="B25" s="170" t="s">
        <v>144</v>
      </c>
      <c r="C25" s="175" t="s">
        <v>145</v>
      </c>
      <c r="D25" s="66">
        <v>41200120</v>
      </c>
      <c r="E25" s="143" t="s">
        <v>9</v>
      </c>
      <c r="F25" s="89">
        <v>200000</v>
      </c>
      <c r="G25" s="112">
        <v>275000</v>
      </c>
      <c r="H25" s="154"/>
      <c r="I25" s="117">
        <f t="shared" si="3"/>
        <v>475000</v>
      </c>
    </row>
    <row r="26" spans="1:9" ht="30" customHeight="1" thickBot="1" x14ac:dyDescent="0.3">
      <c r="A26" s="145">
        <v>330059106</v>
      </c>
      <c r="B26" s="170" t="s">
        <v>146</v>
      </c>
      <c r="C26" s="175" t="s">
        <v>147</v>
      </c>
      <c r="D26" s="66">
        <v>8000000</v>
      </c>
      <c r="E26" s="143" t="s">
        <v>18</v>
      </c>
      <c r="F26" s="89">
        <v>53897</v>
      </c>
      <c r="G26" s="112">
        <v>32000</v>
      </c>
      <c r="H26" s="154"/>
      <c r="I26" s="117">
        <f t="shared" si="3"/>
        <v>85897</v>
      </c>
    </row>
    <row r="27" spans="1:9" ht="30" customHeight="1" x14ac:dyDescent="0.25">
      <c r="A27" s="220">
        <v>330781808</v>
      </c>
      <c r="B27" s="228" t="s">
        <v>148</v>
      </c>
      <c r="C27" s="176" t="s">
        <v>562</v>
      </c>
      <c r="D27" s="231">
        <v>1090000</v>
      </c>
      <c r="E27" s="228" t="s">
        <v>23</v>
      </c>
      <c r="F27" s="234">
        <v>102749</v>
      </c>
      <c r="G27" s="226">
        <v>13000</v>
      </c>
      <c r="H27" s="223"/>
      <c r="I27" s="196">
        <f>F27+G27+H27</f>
        <v>115749</v>
      </c>
    </row>
    <row r="28" spans="1:9" ht="30" customHeight="1" x14ac:dyDescent="0.25">
      <c r="A28" s="221"/>
      <c r="B28" s="229"/>
      <c r="C28" s="176" t="s">
        <v>563</v>
      </c>
      <c r="D28" s="232"/>
      <c r="E28" s="229"/>
      <c r="F28" s="235"/>
      <c r="G28" s="237"/>
      <c r="H28" s="224"/>
      <c r="I28" s="197"/>
    </row>
    <row r="29" spans="1:9" ht="30" customHeight="1" x14ac:dyDescent="0.25">
      <c r="A29" s="221"/>
      <c r="B29" s="229"/>
      <c r="C29" s="176" t="s">
        <v>564</v>
      </c>
      <c r="D29" s="232"/>
      <c r="E29" s="229"/>
      <c r="F29" s="235"/>
      <c r="G29" s="237"/>
      <c r="H29" s="224"/>
      <c r="I29" s="197"/>
    </row>
    <row r="30" spans="1:9" ht="30" customHeight="1" thickBot="1" x14ac:dyDescent="0.3">
      <c r="A30" s="222"/>
      <c r="B30" s="230"/>
      <c r="C30" s="175" t="s">
        <v>565</v>
      </c>
      <c r="D30" s="233"/>
      <c r="E30" s="230"/>
      <c r="F30" s="236"/>
      <c r="G30" s="227"/>
      <c r="H30" s="225"/>
      <c r="I30" s="198"/>
    </row>
    <row r="31" spans="1:9" ht="30" customHeight="1" thickBot="1" x14ac:dyDescent="0.3">
      <c r="A31" s="145">
        <v>330780529</v>
      </c>
      <c r="B31" s="102" t="s">
        <v>150</v>
      </c>
      <c r="C31" s="175" t="s">
        <v>151</v>
      </c>
      <c r="D31" s="64">
        <v>25900000</v>
      </c>
      <c r="E31" s="143" t="s">
        <v>23</v>
      </c>
      <c r="F31" s="89">
        <v>200000</v>
      </c>
      <c r="G31" s="112">
        <v>242000</v>
      </c>
      <c r="H31" s="154"/>
      <c r="I31" s="117">
        <f>F31+G31+H31</f>
        <v>442000</v>
      </c>
    </row>
    <row r="32" spans="1:9" ht="30" customHeight="1" thickBot="1" x14ac:dyDescent="0.3">
      <c r="A32" s="145">
        <v>330780495</v>
      </c>
      <c r="B32" s="102" t="s">
        <v>152</v>
      </c>
      <c r="C32" s="175" t="s">
        <v>151</v>
      </c>
      <c r="D32" s="64">
        <v>12140000</v>
      </c>
      <c r="E32" s="143" t="s">
        <v>9</v>
      </c>
      <c r="F32" s="89"/>
      <c r="G32" s="112">
        <v>193000</v>
      </c>
      <c r="H32" s="154"/>
      <c r="I32" s="117">
        <f t="shared" ref="I32:I33" si="4">F32+G32+H32</f>
        <v>193000</v>
      </c>
    </row>
    <row r="33" spans="1:9" ht="30" customHeight="1" thickBot="1" x14ac:dyDescent="0.3">
      <c r="A33" s="145">
        <v>330781121</v>
      </c>
      <c r="B33" s="102" t="s">
        <v>153</v>
      </c>
      <c r="C33" s="175" t="s">
        <v>154</v>
      </c>
      <c r="D33" s="64">
        <v>21245500</v>
      </c>
      <c r="E33" s="143" t="s">
        <v>18</v>
      </c>
      <c r="F33" s="89">
        <v>823921</v>
      </c>
      <c r="G33" s="112">
        <v>25600</v>
      </c>
      <c r="H33" s="154"/>
      <c r="I33" s="117">
        <f t="shared" si="4"/>
        <v>849521</v>
      </c>
    </row>
    <row r="34" spans="1:9" ht="30" customHeight="1" thickBot="1" x14ac:dyDescent="0.3">
      <c r="A34" s="145">
        <v>330781857</v>
      </c>
      <c r="B34" s="102" t="s">
        <v>566</v>
      </c>
      <c r="C34" s="175"/>
      <c r="D34" s="64">
        <v>26650000</v>
      </c>
      <c r="E34" s="66">
        <v>1500000</v>
      </c>
      <c r="F34" s="89"/>
      <c r="G34" s="112"/>
      <c r="H34" s="154"/>
      <c r="I34" s="117">
        <f>E34+F34+G34+H34</f>
        <v>1500000</v>
      </c>
    </row>
    <row r="35" spans="1:9" ht="30" customHeight="1" thickBot="1" x14ac:dyDescent="0.3">
      <c r="A35" s="145">
        <v>330782525</v>
      </c>
      <c r="B35" s="102" t="s">
        <v>567</v>
      </c>
      <c r="C35" s="175"/>
      <c r="D35" s="64">
        <v>12784743</v>
      </c>
      <c r="E35" s="66">
        <v>800000</v>
      </c>
      <c r="F35" s="89"/>
      <c r="G35" s="112"/>
      <c r="H35" s="154"/>
      <c r="I35" s="117">
        <f t="shared" ref="I35:I44" si="5">E35+F35+G35+H35</f>
        <v>800000</v>
      </c>
    </row>
    <row r="36" spans="1:9" ht="30" customHeight="1" thickBot="1" x14ac:dyDescent="0.3">
      <c r="A36" s="145">
        <v>330782814</v>
      </c>
      <c r="B36" s="102" t="s">
        <v>568</v>
      </c>
      <c r="C36" s="175"/>
      <c r="D36" s="64">
        <v>14084979</v>
      </c>
      <c r="E36" s="66">
        <v>700000</v>
      </c>
      <c r="F36" s="89"/>
      <c r="G36" s="112"/>
      <c r="H36" s="154"/>
      <c r="I36" s="117">
        <f t="shared" si="5"/>
        <v>700000</v>
      </c>
    </row>
    <row r="37" spans="1:9" ht="30" customHeight="1" thickBot="1" x14ac:dyDescent="0.3">
      <c r="A37" s="145">
        <v>330803321</v>
      </c>
      <c r="B37" s="102" t="s">
        <v>569</v>
      </c>
      <c r="C37" s="175"/>
      <c r="D37" s="64">
        <v>4566441</v>
      </c>
      <c r="E37" s="66">
        <v>600000</v>
      </c>
      <c r="F37" s="89"/>
      <c r="G37" s="112"/>
      <c r="H37" s="154"/>
      <c r="I37" s="117">
        <f t="shared" si="5"/>
        <v>600000</v>
      </c>
    </row>
    <row r="38" spans="1:9" ht="30" customHeight="1" thickBot="1" x14ac:dyDescent="0.3">
      <c r="A38" s="145">
        <v>330057076</v>
      </c>
      <c r="B38" s="102" t="s">
        <v>570</v>
      </c>
      <c r="C38" s="175"/>
      <c r="D38" s="64">
        <v>228499</v>
      </c>
      <c r="E38" s="66">
        <v>132600</v>
      </c>
      <c r="F38" s="89"/>
      <c r="G38" s="112"/>
      <c r="H38" s="154"/>
      <c r="I38" s="117">
        <f t="shared" si="5"/>
        <v>132600</v>
      </c>
    </row>
    <row r="39" spans="1:9" ht="30" customHeight="1" thickBot="1" x14ac:dyDescent="0.3">
      <c r="A39" s="145">
        <v>330792615</v>
      </c>
      <c r="B39" s="102" t="s">
        <v>571</v>
      </c>
      <c r="C39" s="175"/>
      <c r="D39" s="64">
        <v>733642</v>
      </c>
      <c r="E39" s="66">
        <v>400000</v>
      </c>
      <c r="F39" s="89"/>
      <c r="G39" s="112"/>
      <c r="H39" s="154"/>
      <c r="I39" s="117">
        <f t="shared" si="5"/>
        <v>400000</v>
      </c>
    </row>
    <row r="40" spans="1:9" ht="30" customHeight="1" thickBot="1" x14ac:dyDescent="0.3">
      <c r="A40" s="145">
        <v>330016239</v>
      </c>
      <c r="B40" s="102" t="s">
        <v>572</v>
      </c>
      <c r="C40" s="175"/>
      <c r="D40" s="64">
        <v>595668</v>
      </c>
      <c r="E40" s="66">
        <v>188760</v>
      </c>
      <c r="F40" s="89"/>
      <c r="G40" s="112"/>
      <c r="H40" s="154"/>
      <c r="I40" s="117">
        <f t="shared" si="5"/>
        <v>188760</v>
      </c>
    </row>
    <row r="41" spans="1:9" ht="30" customHeight="1" thickBot="1" x14ac:dyDescent="0.3">
      <c r="A41" s="145">
        <v>330792631</v>
      </c>
      <c r="B41" s="102" t="s">
        <v>573</v>
      </c>
      <c r="C41" s="175"/>
      <c r="D41" s="64">
        <v>3251071</v>
      </c>
      <c r="E41" s="66">
        <v>600000</v>
      </c>
      <c r="F41" s="89"/>
      <c r="G41" s="112"/>
      <c r="H41" s="154"/>
      <c r="I41" s="117">
        <f t="shared" si="5"/>
        <v>600000</v>
      </c>
    </row>
    <row r="42" spans="1:9" ht="30" customHeight="1" thickBot="1" x14ac:dyDescent="0.3">
      <c r="A42" s="145">
        <v>330791468</v>
      </c>
      <c r="B42" s="102" t="s">
        <v>574</v>
      </c>
      <c r="C42" s="175"/>
      <c r="D42" s="64">
        <v>311204</v>
      </c>
      <c r="E42" s="66">
        <v>186720</v>
      </c>
      <c r="F42" s="89"/>
      <c r="G42" s="112"/>
      <c r="H42" s="154"/>
      <c r="I42" s="117">
        <f t="shared" si="5"/>
        <v>186720</v>
      </c>
    </row>
    <row r="43" spans="1:9" ht="30" customHeight="1" thickBot="1" x14ac:dyDescent="0.3">
      <c r="A43" s="145">
        <v>330783093</v>
      </c>
      <c r="B43" s="102" t="s">
        <v>575</v>
      </c>
      <c r="C43" s="175" t="s">
        <v>576</v>
      </c>
      <c r="D43" s="63" t="s">
        <v>577</v>
      </c>
      <c r="E43" s="66">
        <v>500000</v>
      </c>
      <c r="F43" s="89"/>
      <c r="G43" s="112"/>
      <c r="H43" s="154">
        <v>627000</v>
      </c>
      <c r="I43" s="117">
        <f t="shared" si="5"/>
        <v>1127000</v>
      </c>
    </row>
    <row r="44" spans="1:9" ht="30" customHeight="1" thickBot="1" x14ac:dyDescent="0.3">
      <c r="A44" s="145">
        <v>330780958</v>
      </c>
      <c r="B44" s="102" t="s">
        <v>578</v>
      </c>
      <c r="C44" s="175" t="s">
        <v>579</v>
      </c>
      <c r="D44" s="63" t="s">
        <v>580</v>
      </c>
      <c r="E44" s="66">
        <v>500000</v>
      </c>
      <c r="F44" s="89"/>
      <c r="G44" s="112"/>
      <c r="H44" s="154">
        <v>1000000</v>
      </c>
      <c r="I44" s="117">
        <f t="shared" si="5"/>
        <v>1500000</v>
      </c>
    </row>
    <row r="45" spans="1:9" ht="30" customHeight="1" x14ac:dyDescent="0.25">
      <c r="B45" s="79"/>
      <c r="F45" s="72"/>
      <c r="G45" s="72"/>
      <c r="H45" s="72"/>
      <c r="I45" s="73"/>
    </row>
    <row r="46" spans="1:9" ht="30" customHeight="1" thickBot="1" x14ac:dyDescent="0.3">
      <c r="B46" s="79" t="s">
        <v>447</v>
      </c>
      <c r="F46" s="72"/>
      <c r="G46" s="72"/>
      <c r="H46" s="72"/>
      <c r="I46" s="73"/>
    </row>
    <row r="47" spans="1:9" ht="63" customHeight="1" thickBot="1" x14ac:dyDescent="0.3">
      <c r="A47" s="61" t="s">
        <v>623</v>
      </c>
      <c r="B47" s="61" t="s">
        <v>2</v>
      </c>
      <c r="C47" s="124" t="s">
        <v>665</v>
      </c>
      <c r="D47" s="124" t="s">
        <v>660</v>
      </c>
      <c r="E47" s="202" t="s">
        <v>661</v>
      </c>
      <c r="F47" s="203"/>
      <c r="G47" s="204"/>
      <c r="H47" s="61" t="s">
        <v>666</v>
      </c>
      <c r="I47" s="61" t="s">
        <v>256</v>
      </c>
    </row>
    <row r="48" spans="1:9" s="151" customFormat="1" ht="30" customHeight="1" thickBot="1" x14ac:dyDescent="0.3">
      <c r="A48" s="119"/>
      <c r="B48" s="119"/>
      <c r="C48" s="119"/>
      <c r="D48" s="119"/>
      <c r="E48" s="118" t="s">
        <v>662</v>
      </c>
      <c r="F48" s="118" t="s">
        <v>663</v>
      </c>
      <c r="G48" s="118" t="s">
        <v>664</v>
      </c>
      <c r="H48" s="119"/>
      <c r="I48" s="119"/>
    </row>
    <row r="49" spans="1:9" ht="30" customHeight="1" thickBot="1" x14ac:dyDescent="0.3">
      <c r="A49" s="145">
        <v>330017989</v>
      </c>
      <c r="B49" s="81" t="s">
        <v>581</v>
      </c>
      <c r="C49" s="71"/>
      <c r="D49" s="71"/>
      <c r="E49" s="71"/>
      <c r="F49" s="158"/>
      <c r="G49" s="114">
        <v>24400</v>
      </c>
      <c r="H49" s="157"/>
      <c r="I49" s="159">
        <f t="shared" ref="I49:I88" si="6">SUM(E49:G49)</f>
        <v>24400</v>
      </c>
    </row>
    <row r="50" spans="1:9" ht="30" customHeight="1" thickBot="1" x14ac:dyDescent="0.3">
      <c r="A50" s="145">
        <v>330024928</v>
      </c>
      <c r="B50" s="81" t="s">
        <v>582</v>
      </c>
      <c r="C50" s="71"/>
      <c r="D50" s="71"/>
      <c r="E50" s="71"/>
      <c r="F50" s="158"/>
      <c r="G50" s="114">
        <v>43300</v>
      </c>
      <c r="H50" s="152"/>
      <c r="I50" s="159">
        <f t="shared" si="6"/>
        <v>43300</v>
      </c>
    </row>
    <row r="51" spans="1:9" ht="30" customHeight="1" thickBot="1" x14ac:dyDescent="0.3">
      <c r="A51" s="145">
        <v>330025958</v>
      </c>
      <c r="B51" s="81" t="s">
        <v>583</v>
      </c>
      <c r="C51" s="71"/>
      <c r="D51" s="71"/>
      <c r="E51" s="71"/>
      <c r="F51" s="158"/>
      <c r="G51" s="114">
        <v>43000</v>
      </c>
      <c r="H51" s="152"/>
      <c r="I51" s="160">
        <f t="shared" si="6"/>
        <v>43000</v>
      </c>
    </row>
    <row r="52" spans="1:9" ht="30" customHeight="1" thickBot="1" x14ac:dyDescent="0.3">
      <c r="A52" s="145">
        <v>330057654</v>
      </c>
      <c r="B52" s="81" t="s">
        <v>584</v>
      </c>
      <c r="C52" s="71"/>
      <c r="D52" s="71"/>
      <c r="E52" s="71"/>
      <c r="F52" s="158"/>
      <c r="G52" s="114">
        <v>31500</v>
      </c>
      <c r="H52" s="152"/>
      <c r="I52" s="160">
        <f t="shared" si="6"/>
        <v>31500</v>
      </c>
    </row>
    <row r="53" spans="1:9" ht="30" customHeight="1" thickBot="1" x14ac:dyDescent="0.3">
      <c r="A53" s="145">
        <v>330058504</v>
      </c>
      <c r="B53" s="81" t="s">
        <v>585</v>
      </c>
      <c r="C53" s="71"/>
      <c r="D53" s="71"/>
      <c r="E53" s="71"/>
      <c r="F53" s="158"/>
      <c r="G53" s="114">
        <v>6600</v>
      </c>
      <c r="H53" s="152"/>
      <c r="I53" s="160">
        <f t="shared" si="6"/>
        <v>6600</v>
      </c>
    </row>
    <row r="54" spans="1:9" ht="30" customHeight="1" thickBot="1" x14ac:dyDescent="0.3">
      <c r="A54" s="145">
        <v>330060658</v>
      </c>
      <c r="B54" s="81" t="s">
        <v>586</v>
      </c>
      <c r="C54" s="71"/>
      <c r="D54" s="71"/>
      <c r="E54" s="71"/>
      <c r="F54" s="158"/>
      <c r="G54" s="114">
        <v>41600</v>
      </c>
      <c r="H54" s="152"/>
      <c r="I54" s="160">
        <f t="shared" si="6"/>
        <v>41600</v>
      </c>
    </row>
    <row r="55" spans="1:9" ht="30" customHeight="1" thickBot="1" x14ac:dyDescent="0.3">
      <c r="A55" s="145">
        <v>330780040</v>
      </c>
      <c r="B55" s="81" t="s">
        <v>587</v>
      </c>
      <c r="C55" s="71"/>
      <c r="D55" s="71"/>
      <c r="E55" s="71"/>
      <c r="F55" s="158"/>
      <c r="G55" s="114">
        <v>143200</v>
      </c>
      <c r="H55" s="152"/>
      <c r="I55" s="160">
        <f t="shared" si="6"/>
        <v>143200</v>
      </c>
    </row>
    <row r="56" spans="1:9" ht="30" customHeight="1" thickBot="1" x14ac:dyDescent="0.3">
      <c r="A56" s="145">
        <v>330780115</v>
      </c>
      <c r="B56" s="81" t="s">
        <v>588</v>
      </c>
      <c r="C56" s="71"/>
      <c r="D56" s="71"/>
      <c r="E56" s="71"/>
      <c r="F56" s="158"/>
      <c r="G56" s="114">
        <v>186000</v>
      </c>
      <c r="H56" s="152"/>
      <c r="I56" s="160">
        <f t="shared" si="6"/>
        <v>186000</v>
      </c>
    </row>
    <row r="57" spans="1:9" ht="30" customHeight="1" thickBot="1" x14ac:dyDescent="0.3">
      <c r="A57" s="145">
        <v>330780206</v>
      </c>
      <c r="B57" s="81" t="s">
        <v>589</v>
      </c>
      <c r="C57" s="71"/>
      <c r="D57" s="71"/>
      <c r="E57" s="71"/>
      <c r="F57" s="158"/>
      <c r="G57" s="114">
        <v>141800</v>
      </c>
      <c r="H57" s="152"/>
      <c r="I57" s="160">
        <f t="shared" si="6"/>
        <v>141800</v>
      </c>
    </row>
    <row r="58" spans="1:9" ht="30" customHeight="1" thickBot="1" x14ac:dyDescent="0.3">
      <c r="A58" s="145">
        <v>330780271</v>
      </c>
      <c r="B58" s="81" t="s">
        <v>590</v>
      </c>
      <c r="C58" s="71"/>
      <c r="D58" s="71"/>
      <c r="E58" s="71"/>
      <c r="F58" s="158"/>
      <c r="G58" s="114">
        <v>112200</v>
      </c>
      <c r="H58" s="152"/>
      <c r="I58" s="160">
        <f t="shared" si="6"/>
        <v>112200</v>
      </c>
    </row>
    <row r="59" spans="1:9" ht="30" customHeight="1" thickBot="1" x14ac:dyDescent="0.3">
      <c r="A59" s="145">
        <v>330780289</v>
      </c>
      <c r="B59" s="81" t="s">
        <v>591</v>
      </c>
      <c r="C59" s="71"/>
      <c r="D59" s="71"/>
      <c r="E59" s="71"/>
      <c r="F59" s="149">
        <v>10000</v>
      </c>
      <c r="G59" s="114">
        <v>7000</v>
      </c>
      <c r="H59" s="152"/>
      <c r="I59" s="160">
        <f t="shared" si="6"/>
        <v>17000</v>
      </c>
    </row>
    <row r="60" spans="1:9" ht="30" customHeight="1" thickBot="1" x14ac:dyDescent="0.3">
      <c r="A60" s="145">
        <v>330780297</v>
      </c>
      <c r="B60" s="81" t="s">
        <v>592</v>
      </c>
      <c r="C60" s="71"/>
      <c r="D60" s="71"/>
      <c r="E60" s="71"/>
      <c r="F60" s="158"/>
      <c r="G60" s="114">
        <v>14000</v>
      </c>
      <c r="H60" s="152"/>
      <c r="I60" s="160">
        <f t="shared" si="6"/>
        <v>14000</v>
      </c>
    </row>
    <row r="61" spans="1:9" ht="30" customHeight="1" thickBot="1" x14ac:dyDescent="0.3">
      <c r="A61" s="145">
        <v>330780313</v>
      </c>
      <c r="B61" s="81" t="s">
        <v>593</v>
      </c>
      <c r="C61" s="71"/>
      <c r="D61" s="71"/>
      <c r="E61" s="71"/>
      <c r="F61" s="158"/>
      <c r="G61" s="114">
        <v>22300</v>
      </c>
      <c r="H61" s="152"/>
      <c r="I61" s="160">
        <f t="shared" si="6"/>
        <v>22300</v>
      </c>
    </row>
    <row r="62" spans="1:9" ht="30" customHeight="1" thickBot="1" x14ac:dyDescent="0.3">
      <c r="A62" s="145">
        <v>330780321</v>
      </c>
      <c r="B62" s="81" t="s">
        <v>594</v>
      </c>
      <c r="C62" s="71"/>
      <c r="D62" s="71"/>
      <c r="E62" s="71"/>
      <c r="F62" s="158"/>
      <c r="G62" s="114">
        <v>34300</v>
      </c>
      <c r="H62" s="152"/>
      <c r="I62" s="160">
        <f t="shared" si="6"/>
        <v>34300</v>
      </c>
    </row>
    <row r="63" spans="1:9" ht="30" customHeight="1" thickBot="1" x14ac:dyDescent="0.3">
      <c r="A63" s="145">
        <v>330780370</v>
      </c>
      <c r="B63" s="81" t="s">
        <v>377</v>
      </c>
      <c r="C63" s="71"/>
      <c r="D63" s="71"/>
      <c r="E63" s="71"/>
      <c r="F63" s="158">
        <v>10000</v>
      </c>
      <c r="G63" s="114">
        <v>17000</v>
      </c>
      <c r="H63" s="152"/>
      <c r="I63" s="160">
        <f t="shared" si="6"/>
        <v>27000</v>
      </c>
    </row>
    <row r="64" spans="1:9" ht="30" customHeight="1" thickBot="1" x14ac:dyDescent="0.3">
      <c r="A64" s="145">
        <v>330780453</v>
      </c>
      <c r="B64" s="81" t="s">
        <v>595</v>
      </c>
      <c r="C64" s="71"/>
      <c r="D64" s="71"/>
      <c r="E64" s="71"/>
      <c r="F64" s="158"/>
      <c r="G64" s="114">
        <v>38600</v>
      </c>
      <c r="H64" s="152"/>
      <c r="I64" s="160">
        <f t="shared" si="6"/>
        <v>38600</v>
      </c>
    </row>
    <row r="65" spans="1:9" ht="30" customHeight="1" thickBot="1" x14ac:dyDescent="0.3">
      <c r="A65" s="145">
        <v>330780479</v>
      </c>
      <c r="B65" s="81" t="s">
        <v>596</v>
      </c>
      <c r="C65" s="71"/>
      <c r="D65" s="71"/>
      <c r="E65" s="71"/>
      <c r="F65" s="158"/>
      <c r="G65" s="114">
        <v>487000</v>
      </c>
      <c r="H65" s="152"/>
      <c r="I65" s="160">
        <f t="shared" si="6"/>
        <v>487000</v>
      </c>
    </row>
    <row r="66" spans="1:9" ht="30" customHeight="1" thickBot="1" x14ac:dyDescent="0.3">
      <c r="A66" s="145">
        <v>330780487</v>
      </c>
      <c r="B66" s="81" t="s">
        <v>597</v>
      </c>
      <c r="C66" s="71"/>
      <c r="D66" s="71"/>
      <c r="E66" s="71"/>
      <c r="F66" s="158"/>
      <c r="G66" s="114">
        <v>33700</v>
      </c>
      <c r="H66" s="152"/>
      <c r="I66" s="160">
        <f t="shared" si="6"/>
        <v>33700</v>
      </c>
    </row>
    <row r="67" spans="1:9" ht="30" customHeight="1" thickBot="1" x14ac:dyDescent="0.3">
      <c r="A67" s="145">
        <v>330780503</v>
      </c>
      <c r="B67" s="81" t="s">
        <v>598</v>
      </c>
      <c r="C67" s="71"/>
      <c r="D67" s="71"/>
      <c r="E67" s="71"/>
      <c r="F67" s="158"/>
      <c r="G67" s="114">
        <v>248800</v>
      </c>
      <c r="H67" s="152"/>
      <c r="I67" s="160">
        <f t="shared" si="6"/>
        <v>248800</v>
      </c>
    </row>
    <row r="68" spans="1:9" ht="30" customHeight="1" thickBot="1" x14ac:dyDescent="0.3">
      <c r="A68" s="145">
        <v>330780511</v>
      </c>
      <c r="B68" s="81" t="s">
        <v>599</v>
      </c>
      <c r="C68" s="71"/>
      <c r="D68" s="71"/>
      <c r="E68" s="71"/>
      <c r="F68" s="158"/>
      <c r="G68" s="114">
        <v>67500</v>
      </c>
      <c r="H68" s="152"/>
      <c r="I68" s="160">
        <f t="shared" si="6"/>
        <v>67500</v>
      </c>
    </row>
    <row r="69" spans="1:9" ht="30" customHeight="1" thickBot="1" x14ac:dyDescent="0.3">
      <c r="A69" s="145">
        <v>330780636</v>
      </c>
      <c r="B69" s="81" t="s">
        <v>358</v>
      </c>
      <c r="C69" s="71"/>
      <c r="D69" s="71"/>
      <c r="E69" s="71"/>
      <c r="F69" s="149">
        <v>102749</v>
      </c>
      <c r="G69" s="114">
        <v>14600</v>
      </c>
      <c r="H69" s="152"/>
      <c r="I69" s="160">
        <f t="shared" si="6"/>
        <v>117349</v>
      </c>
    </row>
    <row r="70" spans="1:9" ht="30" customHeight="1" thickBot="1" x14ac:dyDescent="0.3">
      <c r="A70" s="145">
        <v>330780719</v>
      </c>
      <c r="B70" s="81" t="s">
        <v>600</v>
      </c>
      <c r="C70" s="71"/>
      <c r="D70" s="71"/>
      <c r="E70" s="71"/>
      <c r="F70" s="158"/>
      <c r="G70" s="114">
        <v>26700</v>
      </c>
      <c r="H70" s="152"/>
      <c r="I70" s="160">
        <f t="shared" si="6"/>
        <v>26700</v>
      </c>
    </row>
    <row r="71" spans="1:9" ht="30" customHeight="1" thickBot="1" x14ac:dyDescent="0.3">
      <c r="A71" s="145">
        <v>330781139</v>
      </c>
      <c r="B71" s="81" t="s">
        <v>386</v>
      </c>
      <c r="C71" s="71"/>
      <c r="D71" s="71"/>
      <c r="E71" s="71"/>
      <c r="F71" s="158"/>
      <c r="G71" s="114">
        <v>35000</v>
      </c>
      <c r="H71" s="152"/>
      <c r="I71" s="160">
        <f t="shared" si="6"/>
        <v>35000</v>
      </c>
    </row>
    <row r="72" spans="1:9" ht="30" customHeight="1" thickBot="1" x14ac:dyDescent="0.3">
      <c r="A72" s="145">
        <v>330781139</v>
      </c>
      <c r="B72" s="81" t="s">
        <v>297</v>
      </c>
      <c r="C72" s="71"/>
      <c r="D72" s="71"/>
      <c r="E72" s="71"/>
      <c r="F72" s="149">
        <v>5980466</v>
      </c>
      <c r="G72" s="114">
        <v>126000</v>
      </c>
      <c r="H72" s="152"/>
      <c r="I72" s="160">
        <f t="shared" si="6"/>
        <v>6106466</v>
      </c>
    </row>
    <row r="73" spans="1:9" ht="30" customHeight="1" thickBot="1" x14ac:dyDescent="0.3">
      <c r="A73" s="145">
        <v>330781154</v>
      </c>
      <c r="B73" s="81" t="s">
        <v>601</v>
      </c>
      <c r="C73" s="71"/>
      <c r="D73" s="71"/>
      <c r="E73" s="71"/>
      <c r="F73" s="158"/>
      <c r="G73" s="114">
        <v>94000</v>
      </c>
      <c r="H73" s="152"/>
      <c r="I73" s="160">
        <f t="shared" si="6"/>
        <v>94000</v>
      </c>
    </row>
    <row r="74" spans="1:9" ht="30" customHeight="1" thickBot="1" x14ac:dyDescent="0.3">
      <c r="A74" s="145">
        <v>330804501</v>
      </c>
      <c r="B74" s="81" t="s">
        <v>277</v>
      </c>
      <c r="C74" s="71"/>
      <c r="D74" s="71"/>
      <c r="E74" s="71"/>
      <c r="F74" s="149">
        <v>1562242</v>
      </c>
      <c r="G74" s="114">
        <v>22000</v>
      </c>
      <c r="H74" s="152"/>
      <c r="I74" s="160">
        <f t="shared" si="6"/>
        <v>1584242</v>
      </c>
    </row>
    <row r="75" spans="1:9" ht="30" customHeight="1" thickBot="1" x14ac:dyDescent="0.3">
      <c r="A75" s="145">
        <v>330000613</v>
      </c>
      <c r="B75" s="81" t="s">
        <v>335</v>
      </c>
      <c r="C75" s="71"/>
      <c r="D75" s="71"/>
      <c r="E75" s="71"/>
      <c r="F75" s="149">
        <v>538243</v>
      </c>
      <c r="G75" s="114">
        <v>99000</v>
      </c>
      <c r="H75" s="152"/>
      <c r="I75" s="160">
        <f t="shared" si="6"/>
        <v>637243</v>
      </c>
    </row>
    <row r="76" spans="1:9" ht="30" customHeight="1" thickBot="1" x14ac:dyDescent="0.3">
      <c r="A76" s="145">
        <v>330781402</v>
      </c>
      <c r="B76" s="81" t="s">
        <v>602</v>
      </c>
      <c r="C76" s="71"/>
      <c r="D76" s="71"/>
      <c r="E76" s="71"/>
      <c r="F76" s="158"/>
      <c r="G76" s="114">
        <v>95200</v>
      </c>
      <c r="H76" s="152"/>
      <c r="I76" s="160">
        <f t="shared" si="6"/>
        <v>95200</v>
      </c>
    </row>
    <row r="77" spans="1:9" ht="30" customHeight="1" thickBot="1" x14ac:dyDescent="0.3">
      <c r="A77" s="145">
        <v>330781626</v>
      </c>
      <c r="B77" s="81" t="s">
        <v>603</v>
      </c>
      <c r="C77" s="71"/>
      <c r="D77" s="71"/>
      <c r="E77" s="71"/>
      <c r="F77" s="158"/>
      <c r="G77" s="114">
        <v>23700</v>
      </c>
      <c r="H77" s="152"/>
      <c r="I77" s="160">
        <f t="shared" si="6"/>
        <v>23700</v>
      </c>
    </row>
    <row r="78" spans="1:9" ht="30" customHeight="1" thickBot="1" x14ac:dyDescent="0.3">
      <c r="A78" s="145">
        <v>330781972</v>
      </c>
      <c r="B78" s="81" t="s">
        <v>604</v>
      </c>
      <c r="C78" s="71"/>
      <c r="D78" s="71"/>
      <c r="E78" s="71"/>
      <c r="F78" s="158"/>
      <c r="G78" s="114">
        <v>11000</v>
      </c>
      <c r="H78" s="152"/>
      <c r="I78" s="160">
        <f t="shared" si="6"/>
        <v>11000</v>
      </c>
    </row>
    <row r="79" spans="1:9" ht="30" customHeight="1" thickBot="1" x14ac:dyDescent="0.3">
      <c r="A79" s="145">
        <v>330782350</v>
      </c>
      <c r="B79" s="81" t="s">
        <v>605</v>
      </c>
      <c r="C79" s="71"/>
      <c r="D79" s="71"/>
      <c r="E79" s="71"/>
      <c r="F79" s="158"/>
      <c r="G79" s="114">
        <v>14000</v>
      </c>
      <c r="H79" s="152"/>
      <c r="I79" s="160">
        <f t="shared" si="6"/>
        <v>14000</v>
      </c>
    </row>
    <row r="80" spans="1:9" ht="30" customHeight="1" thickBot="1" x14ac:dyDescent="0.3">
      <c r="A80" s="145">
        <v>330782582</v>
      </c>
      <c r="B80" s="81" t="s">
        <v>606</v>
      </c>
      <c r="C80" s="71"/>
      <c r="D80" s="71"/>
      <c r="E80" s="71"/>
      <c r="F80" s="158"/>
      <c r="G80" s="114">
        <v>174300</v>
      </c>
      <c r="H80" s="152"/>
      <c r="I80" s="160">
        <f t="shared" si="6"/>
        <v>174300</v>
      </c>
    </row>
    <row r="81" spans="1:9" ht="30" customHeight="1" thickBot="1" x14ac:dyDescent="0.3">
      <c r="A81" s="145">
        <v>330783614</v>
      </c>
      <c r="B81" s="81" t="s">
        <v>382</v>
      </c>
      <c r="C81" s="71"/>
      <c r="D81" s="71"/>
      <c r="E81" s="71"/>
      <c r="F81" s="149">
        <v>10000</v>
      </c>
      <c r="G81" s="114">
        <v>11000</v>
      </c>
      <c r="H81" s="152"/>
      <c r="I81" s="160">
        <f t="shared" si="6"/>
        <v>21000</v>
      </c>
    </row>
    <row r="82" spans="1:9" ht="30" customHeight="1" thickBot="1" x14ac:dyDescent="0.3">
      <c r="A82" s="145">
        <v>330056540</v>
      </c>
      <c r="B82" s="81" t="s">
        <v>607</v>
      </c>
      <c r="C82" s="71"/>
      <c r="D82" s="71"/>
      <c r="E82" s="71"/>
      <c r="F82" s="149">
        <v>388245</v>
      </c>
      <c r="G82" s="114">
        <v>22000</v>
      </c>
      <c r="H82" s="152"/>
      <c r="I82" s="160">
        <f t="shared" si="6"/>
        <v>410245</v>
      </c>
    </row>
    <row r="83" spans="1:9" ht="30" customHeight="1" thickBot="1" x14ac:dyDescent="0.3">
      <c r="A83" s="145">
        <v>330005182</v>
      </c>
      <c r="B83" s="81" t="s">
        <v>272</v>
      </c>
      <c r="C83" s="71"/>
      <c r="D83" s="71"/>
      <c r="E83" s="71"/>
      <c r="F83" s="149">
        <v>2434385</v>
      </c>
      <c r="G83" s="114">
        <v>10000</v>
      </c>
      <c r="H83" s="152"/>
      <c r="I83" s="160">
        <f t="shared" si="6"/>
        <v>2444385</v>
      </c>
    </row>
    <row r="84" spans="1:9" ht="30" customHeight="1" thickBot="1" x14ac:dyDescent="0.3">
      <c r="A84" s="145">
        <v>330802778</v>
      </c>
      <c r="B84" s="81" t="s">
        <v>608</v>
      </c>
      <c r="C84" s="71"/>
      <c r="D84" s="71"/>
      <c r="E84" s="71"/>
      <c r="F84" s="158"/>
      <c r="G84" s="114">
        <v>67800</v>
      </c>
      <c r="H84" s="152"/>
      <c r="I84" s="160">
        <f t="shared" si="6"/>
        <v>67800</v>
      </c>
    </row>
    <row r="85" spans="1:9" ht="30" customHeight="1" thickBot="1" x14ac:dyDescent="0.3">
      <c r="A85" s="145">
        <v>330007386</v>
      </c>
      <c r="B85" s="81" t="s">
        <v>609</v>
      </c>
      <c r="C85" s="71"/>
      <c r="D85" s="71"/>
      <c r="E85" s="71"/>
      <c r="F85" s="158"/>
      <c r="G85" s="114">
        <v>31500</v>
      </c>
      <c r="H85" s="152"/>
      <c r="I85" s="160">
        <f t="shared" si="6"/>
        <v>31500</v>
      </c>
    </row>
    <row r="86" spans="1:9" ht="30" customHeight="1" thickBot="1" x14ac:dyDescent="0.3">
      <c r="A86" s="145">
        <v>330054453</v>
      </c>
      <c r="B86" s="81" t="s">
        <v>610</v>
      </c>
      <c r="C86" s="71"/>
      <c r="D86" s="71"/>
      <c r="E86" s="71"/>
      <c r="F86" s="158"/>
      <c r="G86" s="114">
        <v>60200</v>
      </c>
      <c r="H86" s="152"/>
      <c r="I86" s="160">
        <f t="shared" si="6"/>
        <v>60200</v>
      </c>
    </row>
    <row r="87" spans="1:9" ht="30" customHeight="1" thickBot="1" x14ac:dyDescent="0.3">
      <c r="A87" s="145">
        <v>330000266</v>
      </c>
      <c r="B87" s="81" t="s">
        <v>611</v>
      </c>
      <c r="C87" s="71"/>
      <c r="D87" s="71"/>
      <c r="E87" s="71"/>
      <c r="F87" s="158"/>
      <c r="G87" s="114">
        <v>120000</v>
      </c>
      <c r="H87" s="152"/>
      <c r="I87" s="160">
        <f t="shared" si="6"/>
        <v>120000</v>
      </c>
    </row>
    <row r="88" spans="1:9" ht="30" customHeight="1" thickBot="1" x14ac:dyDescent="0.3">
      <c r="A88" s="145">
        <v>330008012</v>
      </c>
      <c r="B88" s="81" t="s">
        <v>612</v>
      </c>
      <c r="C88" s="71"/>
      <c r="D88" s="71"/>
      <c r="E88" s="71"/>
      <c r="F88" s="158"/>
      <c r="G88" s="114">
        <v>61500</v>
      </c>
      <c r="H88" s="152"/>
      <c r="I88" s="161">
        <f t="shared" si="6"/>
        <v>61500</v>
      </c>
    </row>
    <row r="89" spans="1:9" ht="30" customHeight="1" thickBot="1" x14ac:dyDescent="0.3">
      <c r="I89" s="91"/>
    </row>
    <row r="90" spans="1:9" ht="16.5" thickBot="1" x14ac:dyDescent="0.3">
      <c r="A90" s="128" t="s">
        <v>616</v>
      </c>
      <c r="B90" s="129"/>
      <c r="C90" s="130"/>
      <c r="D90" s="130"/>
      <c r="E90" s="130"/>
      <c r="F90" s="130"/>
      <c r="G90" s="130"/>
      <c r="H90" s="130"/>
      <c r="I90" s="131">
        <f>I88+I87+I86+I85+I84+I83+I82+I81+I80+I79+I78+I77+I76+I75+I74+I73+I72+I71+I70+I69+I68+I67+I66+I65+I64+I63+I62+I61+I60+I59+I58+I57+I56+I55+I54+I53+I52+I51+I50+I49+I44+I43+I42+I41+I40+I39+I38+I37+I36+I35+I34+I33+I32+I31+I27+I26+I25+I24+I23+I22+I21+I20+I19+I18+I16+I15+I14+I13+I9+I8+I7+I6+I5+I4+I3</f>
        <v>371637985</v>
      </c>
    </row>
  </sheetData>
  <mergeCells count="27">
    <mergeCell ref="F16:F17"/>
    <mergeCell ref="H16:H17"/>
    <mergeCell ref="E1:G1"/>
    <mergeCell ref="A9:A12"/>
    <mergeCell ref="H9:H12"/>
    <mergeCell ref="I9:I12"/>
    <mergeCell ref="G9:G12"/>
    <mergeCell ref="B9:B12"/>
    <mergeCell ref="D9:D12"/>
    <mergeCell ref="E9:E12"/>
    <mergeCell ref="F9:F12"/>
    <mergeCell ref="E47:G47"/>
    <mergeCell ref="A27:A30"/>
    <mergeCell ref="H27:H30"/>
    <mergeCell ref="I27:I30"/>
    <mergeCell ref="A16:A17"/>
    <mergeCell ref="I16:I17"/>
    <mergeCell ref="G16:G17"/>
    <mergeCell ref="B27:B30"/>
    <mergeCell ref="D27:D30"/>
    <mergeCell ref="E27:E30"/>
    <mergeCell ref="F27:F30"/>
    <mergeCell ref="G27:G30"/>
    <mergeCell ref="B16:B17"/>
    <mergeCell ref="C16:C17"/>
    <mergeCell ref="D16:D17"/>
    <mergeCell ref="E16:E17"/>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projets structurants</vt:lpstr>
      <vt:lpstr>Feuil4</vt:lpstr>
      <vt:lpstr>ne pas effacer</vt:lpstr>
      <vt:lpstr>16</vt:lpstr>
      <vt:lpstr>17</vt:lpstr>
      <vt:lpstr>19</vt:lpstr>
      <vt:lpstr>23</vt:lpstr>
      <vt:lpstr>24</vt:lpstr>
      <vt:lpstr>33</vt:lpstr>
      <vt:lpstr>40</vt:lpstr>
      <vt:lpstr>47</vt:lpstr>
      <vt:lpstr>64</vt:lpstr>
      <vt:lpstr>79</vt:lpstr>
      <vt:lpstr>86</vt:lpstr>
      <vt:lpstr>87</vt:lpstr>
      <vt:lpstr>Feuil15</vt:lpstr>
    </vt:vector>
  </TitlesOfParts>
  <Company>Ministère de la Santé</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SAULNIER, Mickaël</dc:creator>
  <cp:lastModifiedBy>*</cp:lastModifiedBy>
  <cp:lastPrinted>2021-12-02T07:37:49Z</cp:lastPrinted>
  <dcterms:created xsi:type="dcterms:W3CDTF">2021-10-22T08:20:18Z</dcterms:created>
  <dcterms:modified xsi:type="dcterms:W3CDTF">2022-01-11T16:20:44Z</dcterms:modified>
</cp:coreProperties>
</file>