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OSA\_Echanges\PAI\PAI 2023\Modèles Dossier de demande 2023\"/>
    </mc:Choice>
  </mc:AlternateContent>
  <bookViews>
    <workbookView xWindow="0" yWindow="0" windowWidth="16457" windowHeight="5546"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A47" i="36" l="1"/>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C45" i="8"/>
  <c r="AT39" i="36" l="1"/>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s="1"/>
  <c r="D37"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s="1"/>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s="1"/>
  <c r="AS20" i="36"/>
  <c r="AR20" i="36"/>
  <c r="AR15" i="36" s="1"/>
  <c r="AQ20" i="36"/>
  <c r="AQ15" i="36" s="1"/>
  <c r="AP20" i="36"/>
  <c r="AP15" i="36" s="1"/>
  <c r="AO20" i="36"/>
  <c r="AO15" i="36" s="1"/>
  <c r="AN20" i="36"/>
  <c r="AN15" i="36" s="1"/>
  <c r="AM20" i="36"/>
  <c r="AM15" i="36" s="1"/>
  <c r="AL20" i="36"/>
  <c r="AL15" i="36" s="1"/>
  <c r="AK20" i="36"/>
  <c r="AJ20" i="36"/>
  <c r="AJ15" i="36" s="1"/>
  <c r="AI20" i="36"/>
  <c r="AI15" i="36" s="1"/>
  <c r="AH20" i="36"/>
  <c r="AH15" i="36" s="1"/>
  <c r="AG20" i="36"/>
  <c r="AF20" i="36"/>
  <c r="AF15" i="36" s="1"/>
  <c r="AE20" i="36"/>
  <c r="AE15" i="36" s="1"/>
  <c r="AD20" i="36"/>
  <c r="AD15" i="36" s="1"/>
  <c r="AC20" i="36"/>
  <c r="AB20" i="36"/>
  <c r="AA20" i="36"/>
  <c r="AA15" i="36" s="1"/>
  <c r="Z20" i="36"/>
  <c r="Z15" i="36" s="1"/>
  <c r="Y20" i="36"/>
  <c r="Y15" i="36" s="1"/>
  <c r="X20" i="36"/>
  <c r="X15" i="36" s="1"/>
  <c r="W20" i="36"/>
  <c r="W15" i="36" s="1"/>
  <c r="V20" i="36"/>
  <c r="V15" i="36" s="1"/>
  <c r="U20" i="36"/>
  <c r="T20" i="36"/>
  <c r="T15" i="36" s="1"/>
  <c r="S20" i="36"/>
  <c r="S15" i="36" s="1"/>
  <c r="R20" i="36"/>
  <c r="R15" i="36" s="1"/>
  <c r="Q20" i="36"/>
  <c r="P20" i="36"/>
  <c r="P15" i="36" s="1"/>
  <c r="O20" i="36"/>
  <c r="O15" i="36" s="1"/>
  <c r="N20" i="36"/>
  <c r="N15" i="36" s="1"/>
  <c r="M20" i="36"/>
  <c r="L20" i="36"/>
  <c r="L15" i="36" s="1"/>
  <c r="K20" i="36"/>
  <c r="K15" i="36" s="1"/>
  <c r="J20" i="36"/>
  <c r="J15" i="36" s="1"/>
  <c r="I20" i="36"/>
  <c r="I15" i="36" s="1"/>
  <c r="H20" i="36"/>
  <c r="H15" i="36" s="1"/>
  <c r="G20" i="36"/>
  <c r="G15" i="36" s="1"/>
  <c r="F20" i="36"/>
  <c r="F15" i="36" s="1"/>
  <c r="E20" i="36"/>
  <c r="D20" i="36"/>
  <c r="C20" i="36"/>
  <c r="C15" i="36" s="1"/>
  <c r="A20" i="36"/>
  <c r="AS15" i="36"/>
  <c r="AK15" i="36"/>
  <c r="AG15" i="36"/>
  <c r="AC15" i="36"/>
  <c r="AB15" i="36"/>
  <c r="U15" i="36"/>
  <c r="Q15" i="36"/>
  <c r="M15" i="36"/>
  <c r="E15" i="36"/>
  <c r="D15"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C3" i="36"/>
  <c r="D3" i="36" s="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1" i="36"/>
  <c r="D40" i="36" l="1"/>
  <c r="D30" i="36"/>
  <c r="C40" i="36"/>
  <c r="F40" i="36"/>
  <c r="F5" i="36"/>
  <c r="G37" i="36"/>
  <c r="E40" i="36"/>
  <c r="E31" i="36"/>
  <c r="E27" i="36"/>
  <c r="D8" i="7"/>
  <c r="L8" i="5"/>
  <c r="G5" i="36" l="1"/>
  <c r="F27" i="36"/>
  <c r="E30" i="36"/>
  <c r="F31" i="36"/>
  <c r="G40" i="36"/>
  <c r="H37" i="36"/>
  <c r="C12" i="35"/>
  <c r="F30" i="36" l="1"/>
  <c r="G27" i="36"/>
  <c r="H5" i="36"/>
  <c r="H40" i="36"/>
  <c r="I37" i="36"/>
  <c r="G31" i="36"/>
  <c r="C54" i="35"/>
  <c r="C58" i="35"/>
  <c r="I40" i="36" l="1"/>
  <c r="J37" i="36"/>
  <c r="H27" i="36"/>
  <c r="G30" i="36"/>
  <c r="H31" i="36"/>
  <c r="I5" i="36"/>
  <c r="C48" i="35"/>
  <c r="H30" i="36" l="1"/>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l="1"/>
  <c r="J31" i="36"/>
  <c r="L37" i="36"/>
  <c r="K40" i="36"/>
  <c r="I30" i="36"/>
  <c r="J27" i="36"/>
  <c r="C50" i="35"/>
  <c r="D20" i="8"/>
  <c r="D15" i="8" s="1"/>
  <c r="E20" i="8"/>
  <c r="E15" i="8" s="1"/>
  <c r="F20" i="8"/>
  <c r="F15" i="8" s="1"/>
  <c r="G20" i="8"/>
  <c r="G15" i="8" s="1"/>
  <c r="H20" i="8"/>
  <c r="H15" i="8" s="1"/>
  <c r="I20" i="8"/>
  <c r="I15" i="8" s="1"/>
  <c r="J20" i="8"/>
  <c r="J15" i="8" s="1"/>
  <c r="K20" i="8"/>
  <c r="K15" i="8" s="1"/>
  <c r="L20" i="8"/>
  <c r="L15" i="8" s="1"/>
  <c r="M20" i="8"/>
  <c r="M15" i="8" s="1"/>
  <c r="N20" i="8"/>
  <c r="N15" i="8" s="1"/>
  <c r="O20" i="8"/>
  <c r="P20" i="8"/>
  <c r="P15" i="8" s="1"/>
  <c r="Q20" i="8"/>
  <c r="Q15" i="8" s="1"/>
  <c r="R20" i="8"/>
  <c r="R15" i="8" s="1"/>
  <c r="S20" i="8"/>
  <c r="S15" i="8" s="1"/>
  <c r="T20" i="8"/>
  <c r="T15" i="8" s="1"/>
  <c r="U20" i="8"/>
  <c r="U15" i="8" s="1"/>
  <c r="V20" i="8"/>
  <c r="V15" i="8" s="1"/>
  <c r="W20" i="8"/>
  <c r="X20" i="8"/>
  <c r="X15" i="8" s="1"/>
  <c r="Y20" i="8"/>
  <c r="Y15" i="8" s="1"/>
  <c r="Z20" i="8"/>
  <c r="Z15" i="8" s="1"/>
  <c r="AA20" i="8"/>
  <c r="AA15" i="8" s="1"/>
  <c r="AB20" i="8"/>
  <c r="AB15" i="8" s="1"/>
  <c r="AC20" i="8"/>
  <c r="AC15" i="8" s="1"/>
  <c r="AD20" i="8"/>
  <c r="AD15" i="8" s="1"/>
  <c r="AE20" i="8"/>
  <c r="AE15" i="8" s="1"/>
  <c r="AF20" i="8"/>
  <c r="AF15" i="8" s="1"/>
  <c r="AG20" i="8"/>
  <c r="AG15" i="8" s="1"/>
  <c r="AH20" i="8"/>
  <c r="AH15" i="8" s="1"/>
  <c r="AI20" i="8"/>
  <c r="AI15" i="8" s="1"/>
  <c r="AJ20" i="8"/>
  <c r="AJ15" i="8" s="1"/>
  <c r="AK20" i="8"/>
  <c r="AK15" i="8" s="1"/>
  <c r="AL20" i="8"/>
  <c r="AL15" i="8" s="1"/>
  <c r="AM20" i="8"/>
  <c r="AM15" i="8" s="1"/>
  <c r="AN20" i="8"/>
  <c r="AN15" i="8" s="1"/>
  <c r="AO20" i="8"/>
  <c r="AO15" i="8" s="1"/>
  <c r="AP20" i="8"/>
  <c r="AP15" i="8" s="1"/>
  <c r="AQ20" i="8"/>
  <c r="AQ15" i="8" s="1"/>
  <c r="AR20" i="8"/>
  <c r="AR15" i="8" s="1"/>
  <c r="AS20" i="8"/>
  <c r="AS15" i="8" s="1"/>
  <c r="AT20" i="8"/>
  <c r="AT15" i="8" s="1"/>
  <c r="C20" i="8"/>
  <c r="A20" i="8"/>
  <c r="O15" i="8"/>
  <c r="W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s="1"/>
  <c r="B61" i="10"/>
  <c r="M37" i="36" l="1"/>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L31" i="36" l="1"/>
  <c r="M5" i="36"/>
  <c r="L27" i="36"/>
  <c r="K30" i="36"/>
  <c r="N37" i="36"/>
  <c r="M40" i="36"/>
  <c r="EP7" i="5"/>
  <c r="C38" i="35" s="1"/>
  <c r="EO7" i="5"/>
  <c r="C36" i="35" s="1"/>
  <c r="C52" i="35"/>
  <c r="C56" i="35"/>
  <c r="C65" i="35"/>
  <c r="L30" i="36" l="1"/>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O5" i="36" l="1"/>
  <c r="O40" i="36"/>
  <c r="P37" i="36"/>
  <c r="N31" i="36"/>
  <c r="N27" i="36"/>
  <c r="M30" i="36"/>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l="1"/>
  <c r="O27" i="36"/>
  <c r="O31" i="36"/>
  <c r="P40" i="36"/>
  <c r="Q37" i="36"/>
  <c r="P5" i="36"/>
  <c r="K400" i="12"/>
  <c r="B17" i="12"/>
  <c r="P31" i="36" l="1"/>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l="1"/>
  <c r="Q27" i="36"/>
  <c r="R5" i="36"/>
  <c r="R40" i="36"/>
  <c r="S37" i="36"/>
  <c r="Q31" i="36"/>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R31" i="36" l="1"/>
  <c r="T37" i="36"/>
  <c r="S40" i="36"/>
  <c r="S5" i="36"/>
  <c r="Q30" i="36"/>
  <c r="R27" i="36"/>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R30" i="36" l="1"/>
  <c r="S27" i="36"/>
  <c r="T5" i="36"/>
  <c r="U37" i="36"/>
  <c r="T40" i="36"/>
  <c r="S31" i="36"/>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T31" i="36" l="1"/>
  <c r="V37" i="36"/>
  <c r="U40" i="36"/>
  <c r="U5" i="36"/>
  <c r="T27" i="36"/>
  <c r="S30" i="36"/>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V5" i="36" l="1"/>
  <c r="V40" i="36"/>
  <c r="W37" i="36"/>
  <c r="T30" i="36"/>
  <c r="U27" i="36"/>
  <c r="U31" i="36"/>
  <c r="CQ6" i="5"/>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V31" i="36" l="1"/>
  <c r="V27" i="36"/>
  <c r="U30" i="36"/>
  <c r="W40" i="36"/>
  <c r="X37" i="36"/>
  <c r="W5" i="36"/>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X40" i="36" l="1"/>
  <c r="Y37" i="36"/>
  <c r="X5" i="36"/>
  <c r="V30" i="36"/>
  <c r="W27" i="36"/>
  <c r="W31" i="36"/>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X31" i="36" l="1"/>
  <c r="X27" i="36"/>
  <c r="W30" i="36"/>
  <c r="Y5" i="36"/>
  <c r="Y40" i="36"/>
  <c r="Z37" i="36"/>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Z40" i="36" l="1"/>
  <c r="AA37" i="36"/>
  <c r="Z5" i="36"/>
  <c r="X30" i="36"/>
  <c r="Y27" i="36"/>
  <c r="Y31" i="36"/>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Z31" i="36" l="1"/>
  <c r="Y30" i="36"/>
  <c r="Z27" i="36"/>
  <c r="AA5" i="36"/>
  <c r="AB37" i="36"/>
  <c r="AA40" i="36"/>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AC37" i="36" l="1"/>
  <c r="AB40" i="36"/>
  <c r="AB5" i="36"/>
  <c r="Z30" i="36"/>
  <c r="AA27" i="36"/>
  <c r="AA31" i="36"/>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AB31" i="36" l="1"/>
  <c r="AB27" i="36"/>
  <c r="AA30" i="36"/>
  <c r="AC5" i="36"/>
  <c r="AD37" i="36"/>
  <c r="AC40" i="36"/>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AD40" i="36" l="1"/>
  <c r="AE37" i="36"/>
  <c r="AD5" i="36"/>
  <c r="AB30" i="36"/>
  <c r="AC27" i="36"/>
  <c r="AC31" i="36"/>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AD27" i="36" l="1"/>
  <c r="AC30" i="36"/>
  <c r="AE5" i="36"/>
  <c r="AE40" i="36"/>
  <c r="AF37" i="36"/>
  <c r="AD31" i="36"/>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AF40" i="36" l="1"/>
  <c r="AG37" i="36"/>
  <c r="AE31" i="36"/>
  <c r="AF5" i="36"/>
  <c r="AD30" i="36"/>
  <c r="AE27" i="36"/>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AF27" i="36" l="1"/>
  <c r="AE30" i="36"/>
  <c r="AG5" i="36"/>
  <c r="AF31" i="36"/>
  <c r="AG40" i="36"/>
  <c r="AH37" i="36"/>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AH40" i="36" l="1"/>
  <c r="AI37" i="36"/>
  <c r="AG31" i="36"/>
  <c r="AH5" i="36"/>
  <c r="AF30" i="36"/>
  <c r="AG27" i="36"/>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AI5" i="36" l="1"/>
  <c r="AG30" i="36"/>
  <c r="AH27" i="36"/>
  <c r="AH31" i="36"/>
  <c r="AJ37" i="36"/>
  <c r="AI40" i="36"/>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AK37" i="36" l="1"/>
  <c r="AJ40" i="36"/>
  <c r="AI31" i="36"/>
  <c r="AH30" i="36"/>
  <c r="AI27" i="36"/>
  <c r="M22" i="32"/>
  <c r="AJ5" i="36"/>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AJ27" i="36" l="1"/>
  <c r="AI30" i="36"/>
  <c r="AJ31" i="36"/>
  <c r="AK5" i="36"/>
  <c r="AL37" i="36"/>
  <c r="AK40" i="36"/>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AL40" i="36" l="1"/>
  <c r="AM37" i="36"/>
  <c r="AL5" i="36"/>
  <c r="AK31" i="36"/>
  <c r="AJ30" i="36"/>
  <c r="AK27" i="36"/>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AL27" i="36" l="1"/>
  <c r="AK30" i="36"/>
  <c r="AL31" i="36"/>
  <c r="AM5" i="36"/>
  <c r="AM40" i="36"/>
  <c r="AN37" i="36"/>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AN40" i="36" l="1"/>
  <c r="AO37" i="36"/>
  <c r="AN5" i="36"/>
  <c r="AM31" i="36"/>
  <c r="AL30" i="36"/>
  <c r="AM27" i="36"/>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AN27" i="36" l="1"/>
  <c r="AM30" i="36"/>
  <c r="AN31" i="36"/>
  <c r="AO5" i="36"/>
  <c r="AO40" i="36"/>
  <c r="AP37" i="36"/>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AP40" i="36" l="1"/>
  <c r="AQ37" i="36"/>
  <c r="AP5" i="36"/>
  <c r="AO31" i="36"/>
  <c r="AN30" i="36"/>
  <c r="AO27" i="36"/>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AO30" i="36" l="1"/>
  <c r="AP27" i="36"/>
  <c r="AP31" i="36"/>
  <c r="AQ5" i="36"/>
  <c r="AR37" i="36"/>
  <c r="AQ40" i="36"/>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AS37" i="36" l="1"/>
  <c r="AR40" i="36"/>
  <c r="AR5" i="36"/>
  <c r="AQ31" i="36"/>
  <c r="AP30" i="36"/>
  <c r="AQ27" i="36"/>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AR27" i="36" l="1"/>
  <c r="AQ30" i="36"/>
  <c r="AR31" i="36"/>
  <c r="AS5" i="36"/>
  <c r="AT37" i="36"/>
  <c r="AT40" i="36" s="1"/>
  <c r="AS40" i="36"/>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AT5" i="36" l="1"/>
  <c r="AS31" i="36"/>
  <c r="AR30" i="36"/>
  <c r="AS27" i="36"/>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AT27" i="36" l="1"/>
  <c r="AT30" i="36" s="1"/>
  <c r="AS30" i="36"/>
  <c r="AT31" i="36"/>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A47" i="8" s="1"/>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55" i="5" l="1"/>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s="1"/>
  <c r="A32" i="26"/>
  <c r="H32" i="26" s="1"/>
  <c r="A136" i="25"/>
  <c r="A42" i="25"/>
  <c r="A35" i="25"/>
  <c r="C35" i="25" s="1"/>
  <c r="A18" i="25"/>
  <c r="G18" i="25" s="1"/>
  <c r="A141" i="25"/>
  <c r="B141" i="25" s="1"/>
  <c r="A56" i="26"/>
  <c r="C56" i="26" s="1"/>
  <c r="A64" i="26"/>
  <c r="H64" i="26" s="1"/>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C23" i="25" s="1"/>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B137" i="24" s="1"/>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H358" i="24" s="1"/>
  <c r="A342" i="24"/>
  <c r="A326" i="24"/>
  <c r="C326" i="24" s="1"/>
  <c r="A310" i="24"/>
  <c r="A294" i="24"/>
  <c r="B294" i="24" s="1"/>
  <c r="A278" i="24"/>
  <c r="B278" i="24" s="1"/>
  <c r="A262" i="24"/>
  <c r="B262" i="24" s="1"/>
  <c r="A246" i="24"/>
  <c r="B246" i="24" s="1"/>
  <c r="A241" i="24"/>
  <c r="B241" i="24" s="1"/>
  <c r="A18" i="24"/>
  <c r="A189" i="24"/>
  <c r="B189" i="24" s="1"/>
  <c r="A173" i="24"/>
  <c r="A157" i="24"/>
  <c r="C157" i="24" s="1"/>
  <c r="A141" i="24"/>
  <c r="C141" i="24" s="1"/>
  <c r="A125" i="24"/>
  <c r="H125" i="24" s="1"/>
  <c r="A109" i="24"/>
  <c r="H109" i="24" s="1"/>
  <c r="A93" i="24"/>
  <c r="C93" i="24" s="1"/>
  <c r="A77" i="24"/>
  <c r="A61" i="24"/>
  <c r="B61" i="24" s="1"/>
  <c r="A45" i="24"/>
  <c r="A34" i="24"/>
  <c r="H34" i="24" s="1"/>
  <c r="A180" i="24"/>
  <c r="C180" i="24" s="1"/>
  <c r="A164" i="24"/>
  <c r="C164" i="24" s="1"/>
  <c r="A148" i="24"/>
  <c r="C148" i="24" s="1"/>
  <c r="A132" i="24"/>
  <c r="C132" i="24" s="1"/>
  <c r="A116" i="24"/>
  <c r="A100" i="24"/>
  <c r="C100" i="24" s="1"/>
  <c r="A84" i="24"/>
  <c r="A68" i="24"/>
  <c r="C68" i="24" s="1"/>
  <c r="A50" i="24"/>
  <c r="B50" i="24" s="1"/>
  <c r="A35" i="24"/>
  <c r="B35" i="24" s="1"/>
  <c r="A273" i="24"/>
  <c r="C273" i="24" s="1"/>
  <c r="A203" i="24"/>
  <c r="C203" i="24" s="1"/>
  <c r="A197" i="24"/>
  <c r="A210" i="24"/>
  <c r="C210" i="24" s="1"/>
  <c r="A199" i="24"/>
  <c r="A388" i="24"/>
  <c r="H388" i="24" s="1"/>
  <c r="A372" i="24"/>
  <c r="B372" i="24" s="1"/>
  <c r="A356" i="24"/>
  <c r="B356" i="24" s="1"/>
  <c r="A340" i="24"/>
  <c r="B340" i="24" s="1"/>
  <c r="A324" i="24"/>
  <c r="B324" i="24" s="1"/>
  <c r="A308" i="24"/>
  <c r="A292" i="24"/>
  <c r="C292" i="24" s="1"/>
  <c r="A276" i="24"/>
  <c r="A260" i="24"/>
  <c r="H260" i="24" s="1"/>
  <c r="A236" i="24"/>
  <c r="C236" i="24" s="1"/>
  <c r="A233" i="24"/>
  <c r="C233" i="24" s="1"/>
  <c r="A238" i="24"/>
  <c r="C238" i="24" s="1"/>
  <c r="A187" i="24"/>
  <c r="H187" i="24" s="1"/>
  <c r="A171" i="24"/>
  <c r="A155" i="24"/>
  <c r="C155" i="24" s="1"/>
  <c r="A139" i="24"/>
  <c r="A123" i="24"/>
  <c r="H123" i="24" s="1"/>
  <c r="A107" i="24"/>
  <c r="C107" i="24" s="1"/>
  <c r="A91" i="24"/>
  <c r="C91" i="24" s="1"/>
  <c r="A75" i="24"/>
  <c r="B75" i="24" s="1"/>
  <c r="A59" i="24"/>
  <c r="B59" i="24" s="1"/>
  <c r="A43" i="24"/>
  <c r="A194" i="24"/>
  <c r="H194" i="24" s="1"/>
  <c r="A178" i="24"/>
  <c r="A162" i="24"/>
  <c r="H162" i="24" s="1"/>
  <c r="A146" i="24"/>
  <c r="B146" i="24" s="1"/>
  <c r="A130" i="24"/>
  <c r="C130" i="24" s="1"/>
  <c r="A114" i="24"/>
  <c r="B114" i="24" s="1"/>
  <c r="A98" i="24"/>
  <c r="C98" i="24" s="1"/>
  <c r="A82" i="24"/>
  <c r="A66" i="24"/>
  <c r="C66" i="24" s="1"/>
  <c r="A46" i="24"/>
  <c r="U36" i="11"/>
  <c r="A171" i="27"/>
  <c r="C171" i="27" s="1"/>
  <c r="A160" i="27"/>
  <c r="B160" i="27" s="1"/>
  <c r="CS32" i="5"/>
  <c r="A107" i="27"/>
  <c r="C107" i="27" s="1"/>
  <c r="A43" i="27"/>
  <c r="A144" i="25"/>
  <c r="C144" i="25" s="1"/>
  <c r="A85" i="25"/>
  <c r="C85" i="25" s="1"/>
  <c r="A118" i="25"/>
  <c r="B118" i="25" s="1"/>
  <c r="A182" i="25"/>
  <c r="B182" i="25" s="1"/>
  <c r="A26" i="25"/>
  <c r="C26" i="25" s="1"/>
  <c r="A74" i="25"/>
  <c r="C74" i="25" s="1"/>
  <c r="A28" i="25"/>
  <c r="C28" i="25" s="1"/>
  <c r="A67" i="25"/>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H72" i="25" s="1"/>
  <c r="A20" i="25"/>
  <c r="A59" i="25"/>
  <c r="C59" i="25" s="1"/>
  <c r="A79" i="25"/>
  <c r="A48" i="25"/>
  <c r="C48" i="25" s="1"/>
  <c r="A37" i="25"/>
  <c r="H37" i="25" s="1"/>
  <c r="A92" i="25"/>
  <c r="C92" i="25" s="1"/>
  <c r="A156" i="25"/>
  <c r="C156" i="25" s="1"/>
  <c r="A93" i="25"/>
  <c r="C93" i="25" s="1"/>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C116" i="27"/>
  <c r="H116" i="27"/>
  <c r="B67" i="27"/>
  <c r="C67" i="27"/>
  <c r="H67" i="27"/>
  <c r="B128" i="27"/>
  <c r="H211" i="27"/>
  <c r="C211" i="27"/>
  <c r="B211" i="27"/>
  <c r="B48" i="26"/>
  <c r="C48" i="26"/>
  <c r="H48" i="26"/>
  <c r="C112" i="25"/>
  <c r="B112" i="25"/>
  <c r="H112" i="25"/>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126" i="24"/>
  <c r="B126"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B181"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115" i="27"/>
  <c r="H115" i="27"/>
  <c r="C115" i="27"/>
  <c r="B51" i="27"/>
  <c r="B64" i="27"/>
  <c r="H64" i="27"/>
  <c r="B153" i="27"/>
  <c r="C153" i="27"/>
  <c r="B19" i="27"/>
  <c r="H19" i="27"/>
  <c r="C19" i="27"/>
  <c r="B64" i="26"/>
  <c r="C128" i="25"/>
  <c r="B128" i="25"/>
  <c r="H128" i="25"/>
  <c r="C102" i="25"/>
  <c r="B102" i="25"/>
  <c r="H102" i="25"/>
  <c r="C166" i="25"/>
  <c r="B166" i="25"/>
  <c r="H166" i="25"/>
  <c r="C42" i="25"/>
  <c r="B42" i="25"/>
  <c r="H42" i="25"/>
  <c r="C78" i="25"/>
  <c r="B78" i="25"/>
  <c r="H78" i="25"/>
  <c r="C30" i="25"/>
  <c r="H30" i="25"/>
  <c r="B30" i="25"/>
  <c r="B18" i="25"/>
  <c r="C132" i="25"/>
  <c r="B132" i="25"/>
  <c r="H132" i="25"/>
  <c r="H193" i="25"/>
  <c r="B193" i="25"/>
  <c r="C193" i="25"/>
  <c r="C133" i="25"/>
  <c r="B133" i="25"/>
  <c r="H133" i="25"/>
  <c r="C196" i="25"/>
  <c r="B196" i="25"/>
  <c r="C242" i="24"/>
  <c r="B242" i="24"/>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H32" i="24"/>
  <c r="B32" i="24"/>
  <c r="C32"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B43" i="27"/>
  <c r="C43" i="27"/>
  <c r="H43" i="27"/>
  <c r="B82" i="27"/>
  <c r="H82" i="27"/>
  <c r="C82" i="27"/>
  <c r="C73" i="26"/>
  <c r="H73" i="26"/>
  <c r="C136" i="25"/>
  <c r="B136" i="25"/>
  <c r="H136" i="25"/>
  <c r="H110" i="25"/>
  <c r="C34" i="25"/>
  <c r="B34" i="25"/>
  <c r="H34" i="25"/>
  <c r="C76" i="25"/>
  <c r="H76" i="25"/>
  <c r="B76" i="25"/>
  <c r="C36" i="25"/>
  <c r="H36" i="25"/>
  <c r="B36" i="25"/>
  <c r="C83" i="25"/>
  <c r="B83" i="25"/>
  <c r="H83" i="25"/>
  <c r="C64" i="25"/>
  <c r="B64" i="25"/>
  <c r="H64" i="25"/>
  <c r="B23" i="25"/>
  <c r="C223" i="24"/>
  <c r="B223" i="24"/>
  <c r="H223" i="24"/>
  <c r="B378" i="24"/>
  <c r="C378" i="24"/>
  <c r="H378" i="24"/>
  <c r="B362" i="24"/>
  <c r="C362" i="24"/>
  <c r="H362" i="24"/>
  <c r="B346" i="24"/>
  <c r="B282" i="24"/>
  <c r="C282" i="24"/>
  <c r="H282"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56" i="25"/>
  <c r="B49" i="25"/>
  <c r="B149" i="25"/>
  <c r="C226" i="24"/>
  <c r="B226" i="24"/>
  <c r="H226" i="24"/>
  <c r="B392" i="24"/>
  <c r="C392" i="24"/>
  <c r="H392" i="24"/>
  <c r="B376" i="24"/>
  <c r="C376" i="24"/>
  <c r="H376" i="24"/>
  <c r="B296" i="24"/>
  <c r="C296" i="24"/>
  <c r="H296" i="24"/>
  <c r="B264" i="24"/>
  <c r="C264" i="24"/>
  <c r="H264" i="24"/>
  <c r="B248" i="24"/>
  <c r="C248" i="24"/>
  <c r="H248" i="24"/>
  <c r="C159" i="24"/>
  <c r="B159" i="24"/>
  <c r="H159" i="24"/>
  <c r="C127" i="24"/>
  <c r="B127" i="24"/>
  <c r="H127" i="24"/>
  <c r="C111" i="24"/>
  <c r="B111" i="24"/>
  <c r="H111" i="24"/>
  <c r="C95" i="24"/>
  <c r="H20" i="24"/>
  <c r="B20" i="24"/>
  <c r="C20" i="24"/>
  <c r="C166" i="24"/>
  <c r="B166" i="24"/>
  <c r="H166" i="24"/>
  <c r="C150" i="24"/>
  <c r="B150" i="24"/>
  <c r="H150" i="24"/>
  <c r="C70" i="24"/>
  <c r="B70" i="24"/>
  <c r="H70" i="24"/>
  <c r="C54" i="24"/>
  <c r="B54" i="24"/>
  <c r="H54" i="24"/>
  <c r="C38" i="24"/>
  <c r="B38" i="24"/>
  <c r="H38" i="24"/>
  <c r="B144" i="27"/>
  <c r="C144" i="27"/>
  <c r="H144" i="27"/>
  <c r="H215" i="27"/>
  <c r="B215" i="27"/>
  <c r="C215" i="27"/>
  <c r="B127" i="27"/>
  <c r="C127" i="27"/>
  <c r="H127" i="27"/>
  <c r="C152" i="25"/>
  <c r="B152" i="25"/>
  <c r="H152" i="25"/>
  <c r="C20" i="25"/>
  <c r="H20" i="25"/>
  <c r="B20" i="25"/>
  <c r="C79" i="25"/>
  <c r="B79" i="25"/>
  <c r="H79" i="25"/>
  <c r="C157" i="25"/>
  <c r="B157" i="25"/>
  <c r="H157" i="25"/>
  <c r="C257" i="24"/>
  <c r="H257" i="24"/>
  <c r="B257" i="24"/>
  <c r="B211" i="24"/>
  <c r="C205" i="24"/>
  <c r="H205" i="24"/>
  <c r="B205" i="24"/>
  <c r="B358" i="24"/>
  <c r="B342" i="24"/>
  <c r="C342" i="24"/>
  <c r="H342" i="24"/>
  <c r="B310" i="24"/>
  <c r="C310" i="24"/>
  <c r="H310" i="24"/>
  <c r="H18" i="24"/>
  <c r="B18" i="24"/>
  <c r="G18" i="24"/>
  <c r="C173" i="24"/>
  <c r="B173" i="24"/>
  <c r="H173" i="24"/>
  <c r="B109" i="24"/>
  <c r="C77" i="24"/>
  <c r="B77" i="24"/>
  <c r="H77" i="24"/>
  <c r="H61" i="24"/>
  <c r="B45" i="24"/>
  <c r="C45" i="24"/>
  <c r="H45" i="24"/>
  <c r="C116" i="24"/>
  <c r="H116" i="24"/>
  <c r="B116" i="24"/>
  <c r="C84" i="24"/>
  <c r="H84" i="24"/>
  <c r="B84" i="24"/>
  <c r="C36" i="24"/>
  <c r="B36" i="24"/>
  <c r="H36" i="24"/>
  <c r="E3" i="10"/>
  <c r="E15" i="10" s="1"/>
  <c r="D8" i="10"/>
  <c r="D35" i="10"/>
  <c r="D8" i="14"/>
  <c r="B162" i="27"/>
  <c r="C162" i="27"/>
  <c r="H162" i="27"/>
  <c r="B147" i="27"/>
  <c r="H147" i="27"/>
  <c r="C147" i="27"/>
  <c r="B114" i="27"/>
  <c r="H114" i="27"/>
  <c r="C114" i="27"/>
  <c r="H195" i="27"/>
  <c r="B195" i="27"/>
  <c r="C195" i="27"/>
  <c r="C32" i="26"/>
  <c r="B197" i="25"/>
  <c r="C197" i="25"/>
  <c r="H197" i="25"/>
  <c r="B29" i="25"/>
  <c r="C100" i="25"/>
  <c r="B100" i="25"/>
  <c r="H100" i="25"/>
  <c r="C197" i="24"/>
  <c r="H197" i="24"/>
  <c r="B197" i="24"/>
  <c r="H210" i="24"/>
  <c r="C199" i="24"/>
  <c r="B199" i="24"/>
  <c r="H199" i="24"/>
  <c r="H324" i="24"/>
  <c r="B308" i="24"/>
  <c r="C308" i="24"/>
  <c r="H308" i="24"/>
  <c r="B276" i="24"/>
  <c r="C276" i="24"/>
  <c r="H276" i="24"/>
  <c r="H238" i="24"/>
  <c r="C187" i="24"/>
  <c r="C171" i="24"/>
  <c r="B171" i="24"/>
  <c r="H171" i="24"/>
  <c r="C139" i="24"/>
  <c r="B139" i="24"/>
  <c r="H139" i="24"/>
  <c r="C75" i="24"/>
  <c r="B43" i="24"/>
  <c r="C43" i="24"/>
  <c r="H43" i="24"/>
  <c r="C194" i="24"/>
  <c r="C178" i="24"/>
  <c r="B178" i="24"/>
  <c r="H178" i="24"/>
  <c r="C82" i="24"/>
  <c r="B82" i="24"/>
  <c r="H82" i="24"/>
  <c r="H66" i="24"/>
  <c r="D6" i="13"/>
  <c r="B175" i="27"/>
  <c r="H175" i="27"/>
  <c r="C175" i="27"/>
  <c r="B111" i="27"/>
  <c r="C111" i="27"/>
  <c r="H111" i="27"/>
  <c r="B32" i="27"/>
  <c r="C32" i="27"/>
  <c r="H32" i="27"/>
  <c r="B104" i="25"/>
  <c r="H168" i="25"/>
  <c r="C31" i="25"/>
  <c r="H31" i="25"/>
  <c r="B31" i="25"/>
  <c r="B66" i="25"/>
  <c r="H66" i="25"/>
  <c r="B43" i="25"/>
  <c r="C32" i="25"/>
  <c r="B32" i="25"/>
  <c r="H32" i="25"/>
  <c r="B108" i="25"/>
  <c r="H108" i="25"/>
  <c r="C289" i="24"/>
  <c r="H289" i="24"/>
  <c r="B289" i="24"/>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C121" i="24"/>
  <c r="B121" i="24"/>
  <c r="B105" i="24"/>
  <c r="C89" i="24"/>
  <c r="B89" i="24"/>
  <c r="H89" i="24"/>
  <c r="C73" i="24"/>
  <c r="B73" i="24"/>
  <c r="H73" i="24"/>
  <c r="B57" i="24"/>
  <c r="C57" i="24"/>
  <c r="H57" i="24"/>
  <c r="C160" i="24"/>
  <c r="H160" i="24"/>
  <c r="B160" i="24"/>
  <c r="C128" i="24"/>
  <c r="H128" i="24"/>
  <c r="B128" i="24"/>
  <c r="C96" i="24"/>
  <c r="H96" i="24"/>
  <c r="B96" i="24"/>
  <c r="C80"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52" i="24" l="1"/>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J33" i="8" l="1"/>
  <c r="J34" i="8" s="1"/>
  <c r="J33" i="36"/>
  <c r="G28" i="10"/>
  <c r="AF4" i="5"/>
  <c r="C28" i="10"/>
  <c r="E28" i="10"/>
  <c r="F28" i="10"/>
  <c r="CL2" i="5"/>
  <c r="H28" i="10"/>
  <c r="D28" i="10"/>
  <c r="B28" i="10"/>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M10" i="8"/>
  <c r="D18" i="16"/>
  <c r="B23" i="13"/>
  <c r="L23" i="13" s="1"/>
  <c r="A24" i="13"/>
  <c r="C20" i="23"/>
  <c r="A25" i="23"/>
  <c r="B24" i="23"/>
  <c r="J34" i="36" l="1"/>
  <c r="I33" i="8"/>
  <c r="I34" i="8" s="1"/>
  <c r="I33" i="36"/>
  <c r="K33" i="8"/>
  <c r="K34" i="8" s="1"/>
  <c r="K33" i="36"/>
  <c r="G33" i="8"/>
  <c r="G34" i="8" s="1"/>
  <c r="G33" i="36"/>
  <c r="F33" i="8"/>
  <c r="F34" i="8" s="1"/>
  <c r="F33" i="36"/>
  <c r="D33" i="8"/>
  <c r="D34" i="8" s="1"/>
  <c r="D33" i="36"/>
  <c r="C33" i="8"/>
  <c r="C34" i="8" s="1"/>
  <c r="C33" i="36"/>
  <c r="H33" i="8"/>
  <c r="H34" i="8" s="1"/>
  <c r="H33" i="36"/>
  <c r="E33" i="8"/>
  <c r="E34" i="8" s="1"/>
  <c r="E33" i="36"/>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I18" i="15"/>
  <c r="B24" i="13"/>
  <c r="L24" i="13" s="1"/>
  <c r="A25" i="13"/>
  <c r="E18" i="16"/>
  <c r="N10" i="8"/>
  <c r="A26" i="23"/>
  <c r="B25" i="23"/>
  <c r="H20" i="23"/>
  <c r="H34" i="36" l="1"/>
  <c r="G34" i="36"/>
  <c r="C34" i="36"/>
  <c r="K34" i="36"/>
  <c r="D34" i="36"/>
  <c r="I34" i="36"/>
  <c r="E34" i="36"/>
  <c r="F34" i="36"/>
  <c r="L33" i="8"/>
  <c r="L34" i="8" s="1"/>
  <c r="L33" i="36"/>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E23" i="25"/>
  <c r="I23" i="25" s="1"/>
  <c r="G24" i="25" s="1"/>
  <c r="D24" i="25" s="1"/>
  <c r="A27" i="23"/>
  <c r="B26" i="23"/>
  <c r="L34" i="36" l="1"/>
  <c r="M33" i="8"/>
  <c r="M34" i="8" s="1"/>
  <c r="M33" i="36"/>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E24" i="24"/>
  <c r="I24" i="24" s="1"/>
  <c r="G25" i="24" s="1"/>
  <c r="D25" i="24" s="1"/>
  <c r="B26" i="13"/>
  <c r="L26" i="13" s="1"/>
  <c r="A27" i="13"/>
  <c r="E24" i="25"/>
  <c r="F24" i="25" s="1"/>
  <c r="F23" i="24"/>
  <c r="P10" i="8"/>
  <c r="F20" i="23"/>
  <c r="I20" i="23"/>
  <c r="G21" i="23" s="1"/>
  <c r="A28" i="23"/>
  <c r="B27" i="23"/>
  <c r="M34" i="36" l="1"/>
  <c r="N33" i="8"/>
  <c r="N34" i="8" s="1"/>
  <c r="N33" i="36"/>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B27" i="13"/>
  <c r="L27" i="13" s="1"/>
  <c r="A28" i="13"/>
  <c r="E25" i="24"/>
  <c r="F25" i="24" s="1"/>
  <c r="C21" i="23"/>
  <c r="B28" i="23"/>
  <c r="A29" i="23"/>
  <c r="N34" i="36" l="1"/>
  <c r="O33" i="8"/>
  <c r="O34" i="8" s="1"/>
  <c r="O33" i="36"/>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A30" i="23"/>
  <c r="B29" i="23"/>
  <c r="H21" i="23"/>
  <c r="D21" i="23" s="1"/>
  <c r="O34" i="36" l="1"/>
  <c r="P33" i="8"/>
  <c r="P34" i="8" s="1"/>
  <c r="P33" i="36"/>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B29" i="13"/>
  <c r="L29" i="13" s="1"/>
  <c r="A30" i="13"/>
  <c r="F26" i="25"/>
  <c r="S10" i="8"/>
  <c r="E27" i="25"/>
  <c r="I27" i="25" s="1"/>
  <c r="G28" i="25" s="1"/>
  <c r="D28" i="25" s="1"/>
  <c r="A31" i="23"/>
  <c r="B30" i="23"/>
  <c r="E21" i="23"/>
  <c r="I21" i="23" s="1"/>
  <c r="P34" i="36" l="1"/>
  <c r="Q33" i="8"/>
  <c r="Q34" i="8" s="1"/>
  <c r="Q33" i="36"/>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C22" i="23"/>
  <c r="H22" i="23" s="1"/>
  <c r="G22" i="23"/>
  <c r="F21" i="23"/>
  <c r="A32" i="23"/>
  <c r="B31" i="23"/>
  <c r="Q34" i="36" l="1"/>
  <c r="R33" i="8"/>
  <c r="R34" i="8" s="1"/>
  <c r="R33" i="36"/>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D22" i="23"/>
  <c r="E22" i="23" s="1"/>
  <c r="F22" i="23" s="1"/>
  <c r="A33" i="23"/>
  <c r="B32" i="23"/>
  <c r="R34" i="36" l="1"/>
  <c r="S33" i="8"/>
  <c r="S34" i="8" s="1"/>
  <c r="S33" i="36"/>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V10" i="8"/>
  <c r="C23" i="23"/>
  <c r="H23" i="23" s="1"/>
  <c r="A34" i="23"/>
  <c r="B33" i="23"/>
  <c r="S34" i="36" l="1"/>
  <c r="T33" i="8"/>
  <c r="T34" i="8" s="1"/>
  <c r="T33" i="36"/>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B33" i="13"/>
  <c r="L33" i="13" s="1"/>
  <c r="A34" i="13"/>
  <c r="W10" i="8"/>
  <c r="D23" i="23"/>
  <c r="B34" i="23"/>
  <c r="A35" i="23"/>
  <c r="T34" i="36" l="1"/>
  <c r="U33" i="8"/>
  <c r="U34" i="8" s="1"/>
  <c r="U33" i="36"/>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E23" i="23"/>
  <c r="F23" i="23" s="1"/>
  <c r="A36" i="23"/>
  <c r="B35" i="23"/>
  <c r="U34" i="36" l="1"/>
  <c r="V33" i="8"/>
  <c r="V34" i="8" s="1"/>
  <c r="V33" i="36"/>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B35" i="13"/>
  <c r="L35" i="13" s="1"/>
  <c r="A36" i="13"/>
  <c r="F30" i="24"/>
  <c r="E31" i="24"/>
  <c r="I31" i="24" s="1"/>
  <c r="G32" i="24" s="1"/>
  <c r="D32" i="24" s="1"/>
  <c r="I23" i="23"/>
  <c r="B36" i="23"/>
  <c r="A37" i="23"/>
  <c r="V34" i="36" l="1"/>
  <c r="W33" i="8"/>
  <c r="W34" i="8" s="1"/>
  <c r="W33" i="36"/>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Z10" i="8"/>
  <c r="E33" i="25"/>
  <c r="I33" i="25" s="1"/>
  <c r="G34" i="25" s="1"/>
  <c r="D34" i="25" s="1"/>
  <c r="E32" i="24"/>
  <c r="I32" i="24" s="1"/>
  <c r="G33" i="24" s="1"/>
  <c r="D33" i="24" s="1"/>
  <c r="C24" i="23"/>
  <c r="H24" i="23" s="1"/>
  <c r="G24" i="23"/>
  <c r="A38" i="23"/>
  <c r="B37" i="23"/>
  <c r="W34" i="36" l="1"/>
  <c r="X33" i="8"/>
  <c r="X34" i="8" s="1"/>
  <c r="X33" i="36"/>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3"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E34" i="25"/>
  <c r="F34" i="25" s="1"/>
  <c r="B37" i="13"/>
  <c r="L37" i="13" s="1"/>
  <c r="A38" i="13"/>
  <c r="AA10" i="8"/>
  <c r="D24" i="23"/>
  <c r="A39" i="23"/>
  <c r="B38" i="23"/>
  <c r="X34" i="36" l="1"/>
  <c r="Y33" i="8"/>
  <c r="Y34" i="8" s="1"/>
  <c r="Y33" i="36"/>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E24" i="23"/>
  <c r="F24" i="23" s="1"/>
  <c r="A40" i="23"/>
  <c r="B39" i="23"/>
  <c r="Y34" i="36" l="1"/>
  <c r="Z33" i="8"/>
  <c r="Z34" i="8" s="1"/>
  <c r="Z33" i="36"/>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C10" i="8"/>
  <c r="I24" i="23"/>
  <c r="A41" i="23"/>
  <c r="B40" i="23"/>
  <c r="Z34" i="36" l="1"/>
  <c r="AA33" i="8"/>
  <c r="AA34" i="8" s="1"/>
  <c r="AA33" i="36"/>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E35" i="24"/>
  <c r="F35" i="24" s="1"/>
  <c r="B40" i="13"/>
  <c r="L40" i="13" s="1"/>
  <c r="A41" i="13"/>
  <c r="C25" i="23"/>
  <c r="H25" i="23" s="1"/>
  <c r="G25" i="23"/>
  <c r="A42" i="23"/>
  <c r="B41" i="23"/>
  <c r="AA34" i="36" l="1"/>
  <c r="AB33" i="8"/>
  <c r="AB34" i="8" s="1"/>
  <c r="AB33" i="36"/>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D25" i="23"/>
  <c r="A43" i="23"/>
  <c r="B42" i="23"/>
  <c r="AB34" i="36" l="1"/>
  <c r="AC33" i="8"/>
  <c r="AC34" i="8" s="1"/>
  <c r="AC33" i="36"/>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E36" i="24"/>
  <c r="F36" i="24" s="1"/>
  <c r="E25" i="23"/>
  <c r="I25" i="23" s="1"/>
  <c r="B43" i="23"/>
  <c r="A44" i="23"/>
  <c r="AC34" i="36" l="1"/>
  <c r="AD33" i="8"/>
  <c r="AD34" i="8" s="1"/>
  <c r="AD33" i="36"/>
  <c r="G41" i="34"/>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F40" i="25"/>
  <c r="AG10" i="8"/>
  <c r="B43" i="13"/>
  <c r="L43" i="13" s="1"/>
  <c r="A44" i="13"/>
  <c r="E42" i="25"/>
  <c r="F42" i="25" s="1"/>
  <c r="C26" i="23"/>
  <c r="H26" i="23" s="1"/>
  <c r="G26" i="23"/>
  <c r="B44" i="23"/>
  <c r="A45" i="23"/>
  <c r="AD34" i="36" l="1"/>
  <c r="AE33" i="8"/>
  <c r="AE34" i="8" s="1"/>
  <c r="AE33" i="36"/>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H10" i="8"/>
  <c r="B44" i="13"/>
  <c r="L44" i="13" s="1"/>
  <c r="A45" i="13"/>
  <c r="F37" i="24"/>
  <c r="D26" i="23"/>
  <c r="B45" i="23"/>
  <c r="A46" i="23"/>
  <c r="AE34" i="36" l="1"/>
  <c r="AF33" i="8"/>
  <c r="AF34" i="8" s="1"/>
  <c r="AF33" i="36"/>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B45" i="13"/>
  <c r="L45" i="13" s="1"/>
  <c r="A46" i="13"/>
  <c r="E39" i="24"/>
  <c r="I39" i="24" s="1"/>
  <c r="G40" i="24" s="1"/>
  <c r="D40" i="24" s="1"/>
  <c r="E44" i="25"/>
  <c r="F44" i="25" s="1"/>
  <c r="F43" i="25"/>
  <c r="E26" i="23"/>
  <c r="F26" i="23" s="1"/>
  <c r="A47" i="23"/>
  <c r="B46" i="23"/>
  <c r="AF34" i="36" l="1"/>
  <c r="AG33" i="8"/>
  <c r="AG34" i="8" s="1"/>
  <c r="AG33" i="36"/>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I26" i="23"/>
  <c r="A48" i="23"/>
  <c r="B47" i="23"/>
  <c r="AG34" i="36" l="1"/>
  <c r="AH33" i="8"/>
  <c r="AH34" i="8" s="1"/>
  <c r="AH33" i="36"/>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K10" i="8"/>
  <c r="B47" i="13"/>
  <c r="L47" i="13" s="1"/>
  <c r="A48" i="13"/>
  <c r="E46" i="25"/>
  <c r="F46" i="25" s="1"/>
  <c r="F45" i="25"/>
  <c r="C27" i="23"/>
  <c r="H27" i="23" s="1"/>
  <c r="G27" i="23"/>
  <c r="B48" i="23"/>
  <c r="A49" i="23"/>
  <c r="AH34" i="36" l="1"/>
  <c r="AI33" i="8"/>
  <c r="AI34" i="8" s="1"/>
  <c r="AI33" i="36"/>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D27" i="23"/>
  <c r="A50" i="23"/>
  <c r="B49" i="23"/>
  <c r="AI34" i="36" l="1"/>
  <c r="AJ33" i="8"/>
  <c r="AJ34" i="8" s="1"/>
  <c r="AJ33" i="36"/>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E43" i="24"/>
  <c r="I43" i="24" s="1"/>
  <c r="G44" i="24" s="1"/>
  <c r="D44" i="24" s="1"/>
  <c r="E27" i="23"/>
  <c r="I27" i="23" s="1"/>
  <c r="A51" i="23"/>
  <c r="B50" i="23"/>
  <c r="AJ34" i="36" l="1"/>
  <c r="AK33" i="8"/>
  <c r="AK34" i="8" s="1"/>
  <c r="AK33" i="36"/>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F43" i="24"/>
  <c r="AN10" i="8"/>
  <c r="E49" i="25"/>
  <c r="I49" i="25" s="1"/>
  <c r="G50" i="25" s="1"/>
  <c r="D50" i="25" s="1"/>
  <c r="F48" i="25"/>
  <c r="F27" i="23"/>
  <c r="C28" i="23"/>
  <c r="H28" i="23" s="1"/>
  <c r="G28" i="23"/>
  <c r="A52" i="23"/>
  <c r="B51" i="23"/>
  <c r="AK34" i="36" l="1"/>
  <c r="AL33" i="8"/>
  <c r="AL34" i="8" s="1"/>
  <c r="AL33" i="36"/>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O10" i="8"/>
  <c r="B51" i="13"/>
  <c r="L51" i="13" s="1"/>
  <c r="A52" i="13"/>
  <c r="E50" i="25"/>
  <c r="I50" i="25" s="1"/>
  <c r="G51" i="25" s="1"/>
  <c r="D51" i="25" s="1"/>
  <c r="D28" i="23"/>
  <c r="B52" i="23"/>
  <c r="A53" i="23"/>
  <c r="AL34" i="36" l="1"/>
  <c r="AM33" i="8"/>
  <c r="AM34" i="8" s="1"/>
  <c r="AM33" i="36"/>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P10" i="8"/>
  <c r="F45" i="24"/>
  <c r="B52" i="13"/>
  <c r="L52" i="13" s="1"/>
  <c r="A53" i="13"/>
  <c r="E51" i="25"/>
  <c r="I51" i="25" s="1"/>
  <c r="G52" i="25" s="1"/>
  <c r="D52" i="25" s="1"/>
  <c r="E28" i="23"/>
  <c r="I28" i="23" s="1"/>
  <c r="A54" i="23"/>
  <c r="B53" i="23"/>
  <c r="AM34" i="36" l="1"/>
  <c r="AN33" i="8"/>
  <c r="AN34" i="8" s="1"/>
  <c r="AN33" i="36"/>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F51" i="25"/>
  <c r="AQ10" i="8"/>
  <c r="I46" i="24"/>
  <c r="G47" i="24" s="1"/>
  <c r="D47" i="24" s="1"/>
  <c r="F28" i="23"/>
  <c r="E52" i="25"/>
  <c r="F52" i="25" s="1"/>
  <c r="C29" i="23"/>
  <c r="H29" i="23" s="1"/>
  <c r="G29" i="23"/>
  <c r="A55" i="23"/>
  <c r="B54" i="23"/>
  <c r="AN34" i="36" l="1"/>
  <c r="AO33" i="8"/>
  <c r="AO34" i="8" s="1"/>
  <c r="AO33" i="36"/>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D29" i="23"/>
  <c r="A56" i="23"/>
  <c r="B55" i="23"/>
  <c r="AO34" i="36" l="1"/>
  <c r="AP33" i="8"/>
  <c r="AP34" i="8" s="1"/>
  <c r="AP33" i="36"/>
  <c r="BL4" i="5"/>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F47" i="24"/>
  <c r="E48" i="24"/>
  <c r="F48" i="24" s="1"/>
  <c r="AS10" i="8"/>
  <c r="E54" i="25"/>
  <c r="I54" i="25" s="1"/>
  <c r="G55" i="25" s="1"/>
  <c r="D55" i="25" s="1"/>
  <c r="F53" i="25"/>
  <c r="E29" i="23"/>
  <c r="I29" i="23" s="1"/>
  <c r="B56" i="23"/>
  <c r="A57" i="23"/>
  <c r="AP34" i="36" l="1"/>
  <c r="AQ33" i="8"/>
  <c r="AQ34" i="8" s="1"/>
  <c r="AQ33" i="36"/>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F54" i="25"/>
  <c r="AT10" i="8"/>
  <c r="B56" i="13"/>
  <c r="L56" i="13" s="1"/>
  <c r="A57" i="13"/>
  <c r="E55" i="25"/>
  <c r="I55" i="25" s="1"/>
  <c r="G56" i="25" s="1"/>
  <c r="D56" i="25" s="1"/>
  <c r="C30" i="23"/>
  <c r="H30" i="23" s="1"/>
  <c r="G30" i="23"/>
  <c r="A58" i="23"/>
  <c r="B57" i="23"/>
  <c r="AQ34" i="36" l="1"/>
  <c r="AR33" i="8"/>
  <c r="AR34" i="8" s="1"/>
  <c r="AR33" i="36"/>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B57" i="13"/>
  <c r="L57" i="13" s="1"/>
  <c r="A58" i="13"/>
  <c r="E56" i="25"/>
  <c r="I56" i="25" s="1"/>
  <c r="G57" i="25" s="1"/>
  <c r="D57" i="25" s="1"/>
  <c r="E52" i="24"/>
  <c r="F52" i="24" s="1"/>
  <c r="F51" i="24"/>
  <c r="D30" i="23"/>
  <c r="A59" i="23"/>
  <c r="B58" i="23"/>
  <c r="AR34" i="36" l="1"/>
  <c r="AS33" i="8"/>
  <c r="AS34" i="8" s="1"/>
  <c r="AS33" i="36"/>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E57" i="25"/>
  <c r="I57" i="25" s="1"/>
  <c r="G58" i="25" s="1"/>
  <c r="D58" i="25" s="1"/>
  <c r="E30" i="23"/>
  <c r="I30" i="23" s="1"/>
  <c r="A60" i="23"/>
  <c r="B59" i="23"/>
  <c r="AS34" i="36" l="1"/>
  <c r="AT33" i="8"/>
  <c r="AT34" i="8" s="1"/>
  <c r="AT33" i="36"/>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AT34" i="36" l="1"/>
  <c r="BQ4" i="5"/>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E31" i="14"/>
  <c r="I31" i="14"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C32" i="35" s="1"/>
  <c r="H18" i="10"/>
  <c r="I9" i="36" s="1"/>
  <c r="F18" i="10"/>
  <c r="G9" i="36" s="1"/>
  <c r="C18" i="10"/>
  <c r="D9" i="36" s="1"/>
  <c r="D18" i="10"/>
  <c r="E9" i="36" s="1"/>
  <c r="E18" i="10"/>
  <c r="F9" i="36" s="1"/>
  <c r="B18" i="10"/>
  <c r="C9" i="36" s="1"/>
  <c r="G18" i="10"/>
  <c r="H9" i="36" s="1"/>
  <c r="I18" i="10"/>
  <c r="J9" i="36" s="1"/>
  <c r="M18" i="10"/>
  <c r="N9" i="36" s="1"/>
  <c r="J18" i="10"/>
  <c r="K9" i="36" s="1"/>
  <c r="K18" i="10"/>
  <c r="L9" i="36" s="1"/>
  <c r="L18" i="10"/>
  <c r="M9" i="36" s="1"/>
  <c r="N18" i="10"/>
  <c r="O9" i="36" s="1"/>
  <c r="P18" i="10"/>
  <c r="Q9" i="36" s="1"/>
  <c r="O18" i="10"/>
  <c r="P9" i="36" s="1"/>
  <c r="S18" i="10"/>
  <c r="T9" i="36" s="1"/>
  <c r="U18" i="10"/>
  <c r="V9" i="36" s="1"/>
  <c r="Q18" i="10"/>
  <c r="R9" i="36" s="1"/>
  <c r="R18" i="10"/>
  <c r="S9" i="36" s="1"/>
  <c r="T18" i="10"/>
  <c r="U9" i="36" s="1"/>
  <c r="W18" i="10"/>
  <c r="X9" i="36" s="1"/>
  <c r="V18" i="10"/>
  <c r="W9" i="36" s="1"/>
  <c r="AC18" i="10"/>
  <c r="AD9" i="36" s="1"/>
  <c r="X18" i="10"/>
  <c r="Y9" i="36" s="1"/>
  <c r="Y18" i="10"/>
  <c r="Z9" i="36" s="1"/>
  <c r="Z18" i="10"/>
  <c r="AA9" i="36" s="1"/>
  <c r="AA18" i="10"/>
  <c r="AB9" i="36" s="1"/>
  <c r="AB18" i="10"/>
  <c r="AC9" i="36" s="1"/>
  <c r="AE18" i="10"/>
  <c r="AF9" i="36" s="1"/>
  <c r="AF18" i="10"/>
  <c r="AG9" i="36" s="1"/>
  <c r="AD18" i="10"/>
  <c r="AE9" i="36" s="1"/>
  <c r="AG18" i="10"/>
  <c r="AH9" i="36" s="1"/>
  <c r="AI18" i="10"/>
  <c r="AJ9" i="36" s="1"/>
  <c r="AH18" i="10"/>
  <c r="AI9" i="36" s="1"/>
  <c r="AL18" i="10"/>
  <c r="AM9" i="36" s="1"/>
  <c r="AJ18" i="10"/>
  <c r="AK9" i="36" s="1"/>
  <c r="AK18" i="10"/>
  <c r="AL9" i="36" s="1"/>
  <c r="AM18" i="10"/>
  <c r="AN9" i="36" s="1"/>
  <c r="AN18" i="10"/>
  <c r="AO9" i="36" s="1"/>
  <c r="AO18" i="10"/>
  <c r="AP9" i="36" s="1"/>
  <c r="AP18" i="10"/>
  <c r="AQ9" i="36" s="1"/>
  <c r="AQ18" i="10"/>
  <c r="AR9" i="36" s="1"/>
  <c r="AS18" i="10"/>
  <c r="AT9" i="36" s="1"/>
  <c r="AR18" i="10"/>
  <c r="AS9" i="36" s="1"/>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B3" i="5" l="1"/>
  <c r="AN25" i="10"/>
  <c r="AN109" i="10"/>
  <c r="AO7" i="8"/>
  <c r="AD109" i="10"/>
  <c r="AD25" i="10"/>
  <c r="AE7" i="8"/>
  <c r="AC109" i="10"/>
  <c r="AC25" i="10"/>
  <c r="AD7" i="8"/>
  <c r="O25" i="10"/>
  <c r="P7" i="8"/>
  <c r="O109" i="10"/>
  <c r="H7" i="8"/>
  <c r="G109" i="10"/>
  <c r="G25" i="10"/>
  <c r="AM109" i="10"/>
  <c r="AN7" i="8"/>
  <c r="AM25" i="10"/>
  <c r="AF25" i="10"/>
  <c r="AG7" i="8"/>
  <c r="AF109" i="10"/>
  <c r="W7" i="8"/>
  <c r="V25" i="10"/>
  <c r="V109" i="10"/>
  <c r="P109" i="10"/>
  <c r="P25" i="10"/>
  <c r="Q7" i="8"/>
  <c r="B25" i="10"/>
  <c r="C7" i="8"/>
  <c r="AK25" i="10"/>
  <c r="AL7" i="8"/>
  <c r="AK109" i="10"/>
  <c r="AE25" i="10"/>
  <c r="AF7" i="8"/>
  <c r="AE109" i="10"/>
  <c r="X7" i="8"/>
  <c r="W109" i="10"/>
  <c r="W25" i="10"/>
  <c r="N25" i="10"/>
  <c r="O7" i="8"/>
  <c r="N109" i="10"/>
  <c r="F7" i="8"/>
  <c r="E109" i="10"/>
  <c r="E25" i="10"/>
  <c r="AR109" i="10"/>
  <c r="AS7" i="8"/>
  <c r="AR25" i="10"/>
  <c r="AJ25" i="10"/>
  <c r="AJ109" i="10"/>
  <c r="AK7" i="8"/>
  <c r="AB25" i="10"/>
  <c r="AC7" i="8"/>
  <c r="AB109" i="10"/>
  <c r="T109" i="10"/>
  <c r="T25" i="10"/>
  <c r="U7" i="8"/>
  <c r="L25" i="10"/>
  <c r="M7" i="8"/>
  <c r="L109" i="10"/>
  <c r="D25" i="10"/>
  <c r="E7" i="8"/>
  <c r="D109" i="10"/>
  <c r="AT7" i="8"/>
  <c r="AS109" i="10"/>
  <c r="AS25" i="10"/>
  <c r="AL25" i="10"/>
  <c r="AM7" i="8"/>
  <c r="AL109" i="10"/>
  <c r="AA25" i="10"/>
  <c r="AB7" i="8"/>
  <c r="AA109" i="10"/>
  <c r="R109" i="10"/>
  <c r="R25" i="10"/>
  <c r="S7" i="8"/>
  <c r="L7" i="8"/>
  <c r="K25" i="10"/>
  <c r="K109" i="10"/>
  <c r="C25" i="10"/>
  <c r="D7" i="8"/>
  <c r="C109" i="10"/>
  <c r="AQ25" i="10"/>
  <c r="AR7" i="8"/>
  <c r="AQ109" i="10"/>
  <c r="AH25" i="10"/>
  <c r="AI7" i="8"/>
  <c r="AH109" i="10"/>
  <c r="Z109" i="10"/>
  <c r="Z25" i="10"/>
  <c r="AA7" i="8"/>
  <c r="Q25" i="10"/>
  <c r="Q109" i="10"/>
  <c r="R7" i="8"/>
  <c r="J25" i="10"/>
  <c r="K7" i="8"/>
  <c r="J109" i="10"/>
  <c r="F25" i="10"/>
  <c r="G7" i="8"/>
  <c r="F109" i="10"/>
  <c r="AP25" i="10"/>
  <c r="AQ7" i="8"/>
  <c r="AP109" i="10"/>
  <c r="AJ7" i="8"/>
  <c r="AI109" i="10"/>
  <c r="AI25" i="10"/>
  <c r="Y25" i="10"/>
  <c r="Z7" i="8"/>
  <c r="Y109" i="10"/>
  <c r="U109" i="10"/>
  <c r="U25" i="10"/>
  <c r="V7" i="8"/>
  <c r="M25" i="10"/>
  <c r="N7" i="8"/>
  <c r="M109" i="10"/>
  <c r="H109" i="10"/>
  <c r="I7" i="8"/>
  <c r="H25" i="10"/>
  <c r="AO25" i="10"/>
  <c r="AP7" i="8"/>
  <c r="AO109" i="10"/>
  <c r="AG25" i="10"/>
  <c r="AH7" i="8"/>
  <c r="AG109" i="10"/>
  <c r="Y7" i="8"/>
  <c r="X25" i="10"/>
  <c r="X109" i="10"/>
  <c r="S25" i="10"/>
  <c r="T7" i="8"/>
  <c r="S109" i="10"/>
  <c r="I109" i="10"/>
  <c r="I25" i="10"/>
  <c r="J7" i="8"/>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AD9" i="8" l="1"/>
  <c r="O9" i="8"/>
  <c r="T9" i="8"/>
  <c r="D9" i="8"/>
  <c r="AT9" i="8"/>
  <c r="AL9" i="8"/>
  <c r="AP9" i="8"/>
  <c r="V9" i="8"/>
  <c r="AJ9" i="8"/>
  <c r="K9" i="8"/>
  <c r="AB9" i="8"/>
  <c r="AS9" i="8"/>
  <c r="W9" i="8"/>
  <c r="AE9" i="8"/>
  <c r="G9" i="8"/>
  <c r="AH9" i="8"/>
  <c r="AN9" i="8"/>
  <c r="E9" i="8"/>
  <c r="H9" i="8"/>
  <c r="AC9" i="8"/>
  <c r="Y9" i="8"/>
  <c r="I9" i="8"/>
  <c r="L9" i="8"/>
  <c r="AM9" i="8"/>
  <c r="Q9" i="8"/>
  <c r="P9" i="8"/>
  <c r="AO9" i="8"/>
  <c r="N9" i="8"/>
  <c r="U9" i="8"/>
  <c r="AI9" i="8"/>
  <c r="AQ9" i="8"/>
  <c r="R9" i="8"/>
  <c r="X9" i="8"/>
  <c r="AG9" i="8"/>
  <c r="J9" i="8"/>
  <c r="Z9" i="8"/>
  <c r="AR9" i="8"/>
  <c r="S9" i="8"/>
  <c r="M9" i="8"/>
  <c r="AK9" i="8"/>
  <c r="F9" i="8"/>
  <c r="AF9" i="8"/>
  <c r="AA9" i="8"/>
  <c r="C9" i="8"/>
  <c r="L72" i="12"/>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E37" i="14"/>
  <c r="I37" i="14" s="1"/>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6" i="34"/>
  <c r="I56" i="34" s="1"/>
  <c r="E54" i="31"/>
  <c r="I54" i="31"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E42" i="14" s="1"/>
  <c r="I42" i="14" s="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E41" i="16" s="1"/>
  <c r="I41" i="16" s="1"/>
  <c r="I72" i="26"/>
  <c r="G73" i="26" s="1"/>
  <c r="D73" i="26" s="1"/>
  <c r="E73" i="26" s="1"/>
  <c r="F73" i="26" s="1"/>
  <c r="I70" i="27"/>
  <c r="G71" i="27" s="1"/>
  <c r="D71" i="27" s="1"/>
  <c r="C42" i="15"/>
  <c r="H42" i="15" s="1"/>
  <c r="J42" i="15" s="1"/>
  <c r="K41" i="15" s="1"/>
  <c r="M41" i="15"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G68" i="33" s="1"/>
  <c r="L122" i="12"/>
  <c r="K49" i="12"/>
  <c r="M49" i="12" s="1"/>
  <c r="F66" i="34"/>
  <c r="A174" i="34"/>
  <c r="B173" i="34"/>
  <c r="L173" i="34" s="1"/>
  <c r="A187" i="32"/>
  <c r="B186" i="32"/>
  <c r="L186" i="32" s="1"/>
  <c r="E66" i="32"/>
  <c r="F66" i="32" s="1"/>
  <c r="G65" i="31"/>
  <c r="C65" i="31"/>
  <c r="H65" i="31" s="1"/>
  <c r="J65" i="31" s="1"/>
  <c r="K64" i="31" s="1"/>
  <c r="M64" i="31" s="1"/>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E54" i="14" s="1"/>
  <c r="I54" i="14" s="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A237" i="31"/>
  <c r="B236" i="31"/>
  <c r="L236" i="31" s="1"/>
  <c r="A189" i="34"/>
  <c r="B188" i="34"/>
  <c r="L188" i="34" s="1"/>
  <c r="D69" i="31"/>
  <c r="A202" i="32"/>
  <c r="B201" i="32"/>
  <c r="L201" i="32" s="1"/>
  <c r="E71" i="32"/>
  <c r="F7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I75" i="31"/>
  <c r="G76" i="31" s="1"/>
  <c r="E77" i="32"/>
  <c r="F77" i="32" s="1"/>
  <c r="A209" i="34"/>
  <c r="B208" i="34"/>
  <c r="L208" i="34" s="1"/>
  <c r="A257" i="31"/>
  <c r="B256" i="31"/>
  <c r="L256" i="31" s="1"/>
  <c r="A217" i="33"/>
  <c r="B216" i="33"/>
  <c r="L216" i="33" s="1"/>
  <c r="E79" i="33"/>
  <c r="I79"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G84" i="32" s="1"/>
  <c r="L175" i="12"/>
  <c r="H67" i="16"/>
  <c r="J67" i="16" s="1"/>
  <c r="K66" i="16" s="1"/>
  <c r="M66" i="16" s="1"/>
  <c r="G86" i="33"/>
  <c r="D86" i="33" s="1"/>
  <c r="A240" i="32"/>
  <c r="B239" i="32"/>
  <c r="L239" i="32" s="1"/>
  <c r="G85" i="34"/>
  <c r="C85" i="34"/>
  <c r="H85" i="34" s="1"/>
  <c r="J85" i="34" s="1"/>
  <c r="K84" i="34" s="1"/>
  <c r="M84" i="34" s="1"/>
  <c r="A275" i="31"/>
  <c r="B274" i="31"/>
  <c r="L274" i="31" s="1"/>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12" i="17" s="1"/>
  <c r="D87" i="34"/>
  <c r="J87" i="34"/>
  <c r="K86" i="34" s="1"/>
  <c r="M86" i="34" s="1"/>
  <c r="L183" i="12"/>
  <c r="K67" i="12"/>
  <c r="M67" i="12" s="1"/>
  <c r="D6" i="17"/>
  <c r="D45"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D5" i="17" l="1"/>
  <c r="D54" i="17"/>
  <c r="D18" i="17"/>
  <c r="D49" i="17"/>
  <c r="D38" i="17"/>
  <c r="J70" i="15"/>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AR12" i="36" l="1"/>
  <c r="AG12" i="36"/>
  <c r="AD12" i="36"/>
  <c r="W12" i="36"/>
  <c r="K12" i="36"/>
  <c r="G12" i="36"/>
  <c r="AJ12" i="36"/>
  <c r="Y12" i="36"/>
  <c r="V12" i="36"/>
  <c r="AS12" i="36"/>
  <c r="AC12" i="36"/>
  <c r="AE12" i="36"/>
  <c r="O12" i="36"/>
  <c r="AP12" i="36"/>
  <c r="Q12" i="36"/>
  <c r="N12" i="36"/>
  <c r="AA12" i="36"/>
  <c r="AK12" i="36"/>
  <c r="E12" i="36"/>
  <c r="AT12" i="36"/>
  <c r="L12" i="36"/>
  <c r="AH12" i="36"/>
  <c r="I12" i="36"/>
  <c r="F12" i="36"/>
  <c r="M12" i="36"/>
  <c r="U12" i="36"/>
  <c r="P12" i="36"/>
  <c r="J12" i="36"/>
  <c r="Z12" i="36"/>
  <c r="AN12" i="36"/>
  <c r="D12" i="36"/>
  <c r="AM12" i="36"/>
  <c r="H12" i="36"/>
  <c r="X12" i="36"/>
  <c r="R12" i="36"/>
  <c r="AF12" i="36"/>
  <c r="AB12" i="36"/>
  <c r="AQ12" i="36"/>
  <c r="S12" i="36"/>
  <c r="AI12" i="36"/>
  <c r="AO12" i="36"/>
  <c r="AL12" i="36"/>
  <c r="C12" i="36"/>
  <c r="T12" i="36"/>
  <c r="M12" i="8"/>
  <c r="J12" i="8"/>
  <c r="R12" i="8"/>
  <c r="AE12" i="8"/>
  <c r="Q12" i="8"/>
  <c r="S12" i="8"/>
  <c r="F12" i="8"/>
  <c r="AA12" i="8"/>
  <c r="AS12" i="8"/>
  <c r="T12" i="8"/>
  <c r="AO12" i="8"/>
  <c r="H12" i="8"/>
  <c r="AD12" i="8"/>
  <c r="L12" i="8"/>
  <c r="AG12" i="8"/>
  <c r="AF12" i="8"/>
  <c r="AN12" i="8"/>
  <c r="AM12" i="8"/>
  <c r="AH12" i="8"/>
  <c r="I12" i="8"/>
  <c r="AB12" i="8"/>
  <c r="Y12" i="8"/>
  <c r="N12" i="8"/>
  <c r="V12" i="8"/>
  <c r="AJ12" i="8"/>
  <c r="AP12" i="8"/>
  <c r="P12" i="8"/>
  <c r="AK12" i="8"/>
  <c r="AC12" i="8"/>
  <c r="O12" i="8"/>
  <c r="Z12" i="8"/>
  <c r="C12" i="8"/>
  <c r="C49" i="8" s="1"/>
  <c r="G12" i="8"/>
  <c r="AT12" i="8"/>
  <c r="K12" i="8"/>
  <c r="AI12" i="8"/>
  <c r="W12" i="8"/>
  <c r="X12" i="8"/>
  <c r="AQ12" i="8"/>
  <c r="E12" i="8"/>
  <c r="U12" i="8"/>
  <c r="AR12" i="8"/>
  <c r="AL12" i="8"/>
  <c r="D12" i="8"/>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X13" i="8" l="1"/>
  <c r="X35" i="8" s="1"/>
  <c r="X41" i="8" s="1"/>
  <c r="X46" i="8" s="1"/>
  <c r="X48" i="8" s="1"/>
  <c r="X49" i="8"/>
  <c r="D13" i="8"/>
  <c r="D49" i="8"/>
  <c r="AI13" i="8"/>
  <c r="AI49" i="8"/>
  <c r="AK13" i="8"/>
  <c r="AK35" i="8" s="1"/>
  <c r="AK41" i="8" s="1"/>
  <c r="AK46" i="8" s="1"/>
  <c r="AK48" i="8" s="1"/>
  <c r="AK49" i="8"/>
  <c r="I13" i="8"/>
  <c r="I35" i="8" s="1"/>
  <c r="I41" i="8" s="1"/>
  <c r="I46" i="8" s="1"/>
  <c r="I48" i="8" s="1"/>
  <c r="I49" i="8"/>
  <c r="H13" i="8"/>
  <c r="H35" i="8" s="1"/>
  <c r="H41" i="8" s="1"/>
  <c r="H46" i="8" s="1"/>
  <c r="H48" i="8" s="1"/>
  <c r="H49" i="8"/>
  <c r="AE13" i="8"/>
  <c r="AE35" i="8" s="1"/>
  <c r="AE41" i="8" s="1"/>
  <c r="AE46" i="8" s="1"/>
  <c r="AE48" i="8" s="1"/>
  <c r="AE49" i="8"/>
  <c r="AI13" i="36"/>
  <c r="AI35" i="36" s="1"/>
  <c r="AI41" i="36" s="1"/>
  <c r="AI46" i="36" s="1"/>
  <c r="AI48" i="36" s="1"/>
  <c r="AI49" i="36"/>
  <c r="AM13" i="36"/>
  <c r="AM35" i="36" s="1"/>
  <c r="AM41" i="36" s="1"/>
  <c r="AM46" i="36" s="1"/>
  <c r="AM48" i="36" s="1"/>
  <c r="AM49" i="36"/>
  <c r="F13" i="36"/>
  <c r="F35" i="36" s="1"/>
  <c r="F41" i="36" s="1"/>
  <c r="F46" i="36" s="1"/>
  <c r="F48" i="36" s="1"/>
  <c r="F49" i="36"/>
  <c r="N13" i="36"/>
  <c r="N35" i="36" s="1"/>
  <c r="N41" i="36" s="1"/>
  <c r="N46" i="36" s="1"/>
  <c r="N48" i="36" s="1"/>
  <c r="N49" i="36"/>
  <c r="Y13" i="36"/>
  <c r="Y35" i="36" s="1"/>
  <c r="Y41" i="36" s="1"/>
  <c r="Y46" i="36" s="1"/>
  <c r="Y48" i="36" s="1"/>
  <c r="Y49" i="36"/>
  <c r="W13" i="8"/>
  <c r="W35" i="8" s="1"/>
  <c r="W41" i="8" s="1"/>
  <c r="W46" i="8" s="1"/>
  <c r="W48" i="8" s="1"/>
  <c r="W49" i="8"/>
  <c r="AL13" i="8"/>
  <c r="AL49" i="8"/>
  <c r="K13" i="8"/>
  <c r="K35" i="8" s="1"/>
  <c r="K41" i="8" s="1"/>
  <c r="K46" i="8" s="1"/>
  <c r="K48" i="8" s="1"/>
  <c r="K49" i="8"/>
  <c r="P13" i="8"/>
  <c r="P49" i="8"/>
  <c r="AH13" i="8"/>
  <c r="AH35" i="8" s="1"/>
  <c r="AH41" i="8" s="1"/>
  <c r="AH46" i="8" s="1"/>
  <c r="AH48" i="8" s="1"/>
  <c r="AH49" i="8"/>
  <c r="AO13" i="8"/>
  <c r="AO49" i="8"/>
  <c r="R13" i="8"/>
  <c r="R35" i="8" s="1"/>
  <c r="R41" i="8" s="1"/>
  <c r="R46" i="8" s="1"/>
  <c r="R48" i="8" s="1"/>
  <c r="R49" i="8"/>
  <c r="S13" i="36"/>
  <c r="S49" i="36"/>
  <c r="D13" i="36"/>
  <c r="D35" i="36" s="1"/>
  <c r="D41" i="36" s="1"/>
  <c r="D46" i="36" s="1"/>
  <c r="D48" i="36" s="1"/>
  <c r="D49" i="36"/>
  <c r="I13" i="36"/>
  <c r="I35" i="36" s="1"/>
  <c r="I41" i="36" s="1"/>
  <c r="I46" i="36" s="1"/>
  <c r="I48" i="36" s="1"/>
  <c r="I49" i="36"/>
  <c r="Q13" i="36"/>
  <c r="Q35" i="36" s="1"/>
  <c r="Q41" i="36" s="1"/>
  <c r="Q46" i="36" s="1"/>
  <c r="Q48" i="36" s="1"/>
  <c r="Q49" i="36"/>
  <c r="AJ13" i="36"/>
  <c r="AJ35" i="36" s="1"/>
  <c r="AJ41" i="36" s="1"/>
  <c r="AJ46" i="36" s="1"/>
  <c r="AJ48" i="36" s="1"/>
  <c r="AJ49" i="36"/>
  <c r="AR13" i="8"/>
  <c r="AR35" i="8" s="1"/>
  <c r="AR41" i="8" s="1"/>
  <c r="AR46" i="8" s="1"/>
  <c r="AR48" i="8" s="1"/>
  <c r="AR49" i="8"/>
  <c r="AP13" i="8"/>
  <c r="AP49" i="8"/>
  <c r="AM13" i="8"/>
  <c r="AM35" i="8" s="1"/>
  <c r="AM41" i="8" s="1"/>
  <c r="AM46" i="8" s="1"/>
  <c r="AM48" i="8" s="1"/>
  <c r="AM49" i="8"/>
  <c r="T13" i="8"/>
  <c r="T35" i="8" s="1"/>
  <c r="T41" i="8" s="1"/>
  <c r="T46" i="8" s="1"/>
  <c r="T48" i="8" s="1"/>
  <c r="T49" i="8"/>
  <c r="J13" i="8"/>
  <c r="J35" i="8" s="1"/>
  <c r="J41" i="8" s="1"/>
  <c r="J46" i="8" s="1"/>
  <c r="J48" i="8" s="1"/>
  <c r="J49" i="8"/>
  <c r="AQ13" i="36"/>
  <c r="AQ35" i="36" s="1"/>
  <c r="AQ41" i="36" s="1"/>
  <c r="AQ46" i="36" s="1"/>
  <c r="AQ48" i="36" s="1"/>
  <c r="AQ49" i="36"/>
  <c r="AN13" i="36"/>
  <c r="AN35" i="36" s="1"/>
  <c r="AN41" i="36" s="1"/>
  <c r="AN46" i="36" s="1"/>
  <c r="AN48" i="36" s="1"/>
  <c r="AN49" i="36"/>
  <c r="AH13" i="36"/>
  <c r="AH35" i="36" s="1"/>
  <c r="AH41" i="36" s="1"/>
  <c r="AH46" i="36" s="1"/>
  <c r="AH48" i="36" s="1"/>
  <c r="AH49" i="36"/>
  <c r="AP13" i="36"/>
  <c r="AP35" i="36" s="1"/>
  <c r="AP41" i="36" s="1"/>
  <c r="AP46" i="36" s="1"/>
  <c r="AP48" i="36" s="1"/>
  <c r="AP49" i="36"/>
  <c r="G13" i="36"/>
  <c r="G49" i="36"/>
  <c r="G13" i="8"/>
  <c r="G35" i="8" s="1"/>
  <c r="G41" i="8" s="1"/>
  <c r="G46" i="8" s="1"/>
  <c r="G48" i="8" s="1"/>
  <c r="G49" i="8"/>
  <c r="AJ13" i="8"/>
  <c r="AJ35" i="8" s="1"/>
  <c r="AJ41" i="8" s="1"/>
  <c r="AJ46" i="8" s="1"/>
  <c r="AJ48" i="8" s="1"/>
  <c r="AJ49" i="8"/>
  <c r="AN13" i="8"/>
  <c r="AN35" i="8" s="1"/>
  <c r="AN41" i="8" s="1"/>
  <c r="AN46" i="8" s="1"/>
  <c r="AN48" i="8" s="1"/>
  <c r="AN49" i="8"/>
  <c r="AS13" i="8"/>
  <c r="AS49" i="8"/>
  <c r="M13" i="8"/>
  <c r="M35" i="8" s="1"/>
  <c r="M41" i="8" s="1"/>
  <c r="M46" i="8" s="1"/>
  <c r="M48" i="8" s="1"/>
  <c r="M49" i="8"/>
  <c r="AB13" i="36"/>
  <c r="AB49" i="36"/>
  <c r="Z13" i="36"/>
  <c r="Z35" i="36" s="1"/>
  <c r="Z41" i="36" s="1"/>
  <c r="Z46" i="36" s="1"/>
  <c r="Z48" i="36" s="1"/>
  <c r="Z49" i="36"/>
  <c r="L13" i="36"/>
  <c r="L35" i="36" s="1"/>
  <c r="L41" i="36" s="1"/>
  <c r="L46" i="36" s="1"/>
  <c r="L48" i="36" s="1"/>
  <c r="L49" i="36"/>
  <c r="O13" i="36"/>
  <c r="O35" i="36" s="1"/>
  <c r="O41" i="36" s="1"/>
  <c r="O46" i="36" s="1"/>
  <c r="O48" i="36" s="1"/>
  <c r="O49" i="36"/>
  <c r="K13" i="36"/>
  <c r="K35" i="36" s="1"/>
  <c r="K41" i="36" s="1"/>
  <c r="K46" i="36" s="1"/>
  <c r="K48" i="36" s="1"/>
  <c r="K49" i="36"/>
  <c r="AT13" i="8"/>
  <c r="AT35" i="8" s="1"/>
  <c r="AT41" i="8" s="1"/>
  <c r="AT46" i="8" s="1"/>
  <c r="AT48" i="8" s="1"/>
  <c r="AT49" i="8"/>
  <c r="E13" i="8"/>
  <c r="E49" i="8"/>
  <c r="V13" i="8"/>
  <c r="V35" i="8" s="1"/>
  <c r="V41" i="8" s="1"/>
  <c r="V46" i="8" s="1"/>
  <c r="V48" i="8" s="1"/>
  <c r="V49" i="8"/>
  <c r="AF13" i="8"/>
  <c r="AF49" i="8"/>
  <c r="AA13" i="8"/>
  <c r="AA35" i="8" s="1"/>
  <c r="AA41" i="8" s="1"/>
  <c r="AA46" i="8" s="1"/>
  <c r="AA48" i="8" s="1"/>
  <c r="AA49" i="8"/>
  <c r="T13" i="36"/>
  <c r="T35" i="36" s="1"/>
  <c r="T41" i="36" s="1"/>
  <c r="T46" i="36" s="1"/>
  <c r="T48" i="36" s="1"/>
  <c r="T49" i="36"/>
  <c r="AF13" i="36"/>
  <c r="AF35" i="36" s="1"/>
  <c r="AF41" i="36" s="1"/>
  <c r="AF46" i="36" s="1"/>
  <c r="AF48" i="36" s="1"/>
  <c r="AF49" i="36"/>
  <c r="J13" i="36"/>
  <c r="J35" i="36" s="1"/>
  <c r="J41" i="36" s="1"/>
  <c r="J46" i="36" s="1"/>
  <c r="J48" i="36" s="1"/>
  <c r="J49" i="36"/>
  <c r="AT13" i="36"/>
  <c r="AT35" i="36" s="1"/>
  <c r="AT41" i="36" s="1"/>
  <c r="AT46" i="36" s="1"/>
  <c r="AT48" i="36" s="1"/>
  <c r="AT49" i="36"/>
  <c r="AE13" i="36"/>
  <c r="AE35" i="36" s="1"/>
  <c r="AE41" i="36" s="1"/>
  <c r="AE46" i="36" s="1"/>
  <c r="AE48" i="36" s="1"/>
  <c r="AE49" i="36"/>
  <c r="W13" i="36"/>
  <c r="W35" i="36" s="1"/>
  <c r="W41" i="36" s="1"/>
  <c r="W46" i="36" s="1"/>
  <c r="W48" i="36" s="1"/>
  <c r="W49" i="36"/>
  <c r="U13" i="8"/>
  <c r="U49" i="8"/>
  <c r="AQ13" i="8"/>
  <c r="AQ35" i="8" s="1"/>
  <c r="AQ41" i="8" s="1"/>
  <c r="AQ46" i="8" s="1"/>
  <c r="AQ48" i="8" s="1"/>
  <c r="AQ49" i="8"/>
  <c r="Z13" i="8"/>
  <c r="Z49" i="8"/>
  <c r="N13" i="8"/>
  <c r="N35" i="8" s="1"/>
  <c r="N41" i="8" s="1"/>
  <c r="N46" i="8" s="1"/>
  <c r="N48" i="8" s="1"/>
  <c r="N49" i="8"/>
  <c r="AG13" i="8"/>
  <c r="AG35" i="8" s="1"/>
  <c r="AG41" i="8" s="1"/>
  <c r="AG46" i="8" s="1"/>
  <c r="AG48" i="8" s="1"/>
  <c r="AG49" i="8"/>
  <c r="F13" i="8"/>
  <c r="F35" i="8" s="1"/>
  <c r="F41" i="8" s="1"/>
  <c r="F46" i="8" s="1"/>
  <c r="F48" i="8" s="1"/>
  <c r="F49" i="8"/>
  <c r="C13" i="36"/>
  <c r="C49" i="36"/>
  <c r="R13" i="36"/>
  <c r="R35" i="36" s="1"/>
  <c r="R41" i="36" s="1"/>
  <c r="R46" i="36" s="1"/>
  <c r="R48" i="36" s="1"/>
  <c r="R49" i="36"/>
  <c r="P13" i="36"/>
  <c r="P49" i="36"/>
  <c r="E13" i="36"/>
  <c r="E35" i="36" s="1"/>
  <c r="E41" i="36" s="1"/>
  <c r="E46" i="36" s="1"/>
  <c r="E48" i="36" s="1"/>
  <c r="E49" i="36"/>
  <c r="AC13" i="36"/>
  <c r="AC49" i="36"/>
  <c r="AD13" i="36"/>
  <c r="AD35" i="36" s="1"/>
  <c r="AD41" i="36" s="1"/>
  <c r="AD46" i="36" s="1"/>
  <c r="AD48" i="36" s="1"/>
  <c r="AD49" i="36"/>
  <c r="Y13" i="8"/>
  <c r="Y35" i="8" s="1"/>
  <c r="Y41" i="8" s="1"/>
  <c r="Y46" i="8" s="1"/>
  <c r="Y48" i="8" s="1"/>
  <c r="Y49" i="8"/>
  <c r="L13" i="8"/>
  <c r="L35" i="8" s="1"/>
  <c r="L41" i="8" s="1"/>
  <c r="L46" i="8" s="1"/>
  <c r="L48" i="8" s="1"/>
  <c r="L49" i="8"/>
  <c r="S13" i="8"/>
  <c r="S35" i="8" s="1"/>
  <c r="S41" i="8" s="1"/>
  <c r="S46" i="8" s="1"/>
  <c r="S48" i="8" s="1"/>
  <c r="S49" i="8"/>
  <c r="AL13" i="36"/>
  <c r="AL35" i="36" s="1"/>
  <c r="AL41" i="36" s="1"/>
  <c r="AL46" i="36" s="1"/>
  <c r="AL48" i="36" s="1"/>
  <c r="AL49" i="36"/>
  <c r="X13" i="36"/>
  <c r="X35" i="36" s="1"/>
  <c r="X41" i="36" s="1"/>
  <c r="X46" i="36" s="1"/>
  <c r="X48" i="36" s="1"/>
  <c r="X49" i="36"/>
  <c r="U13" i="36"/>
  <c r="U35" i="36" s="1"/>
  <c r="U41" i="36" s="1"/>
  <c r="U46" i="36" s="1"/>
  <c r="U48" i="36" s="1"/>
  <c r="U49" i="36"/>
  <c r="AK13" i="36"/>
  <c r="AK35" i="36" s="1"/>
  <c r="AK41" i="36" s="1"/>
  <c r="AK46" i="36" s="1"/>
  <c r="AK48" i="36" s="1"/>
  <c r="AK49" i="36"/>
  <c r="AS13" i="36"/>
  <c r="AS35" i="36" s="1"/>
  <c r="AS41" i="36" s="1"/>
  <c r="AS46" i="36" s="1"/>
  <c r="AS48" i="36" s="1"/>
  <c r="AS49" i="36"/>
  <c r="AG13" i="36"/>
  <c r="AG49" i="36"/>
  <c r="O13" i="8"/>
  <c r="O35" i="8" s="1"/>
  <c r="O41" i="8" s="1"/>
  <c r="O46" i="8" s="1"/>
  <c r="O48" i="8" s="1"/>
  <c r="O49" i="8"/>
  <c r="AC13" i="8"/>
  <c r="AC35" i="8" s="1"/>
  <c r="AC41" i="8" s="1"/>
  <c r="AC46" i="8" s="1"/>
  <c r="AC48" i="8" s="1"/>
  <c r="AC49" i="8"/>
  <c r="AB13" i="8"/>
  <c r="AB35" i="8" s="1"/>
  <c r="AB41" i="8" s="1"/>
  <c r="AB46" i="8" s="1"/>
  <c r="AB48" i="8" s="1"/>
  <c r="AB49" i="8"/>
  <c r="AD13" i="8"/>
  <c r="AD49" i="8"/>
  <c r="Q13" i="8"/>
  <c r="Q35" i="8" s="1"/>
  <c r="Q41" i="8" s="1"/>
  <c r="Q46" i="8" s="1"/>
  <c r="Q48" i="8" s="1"/>
  <c r="Q49" i="8"/>
  <c r="AO13" i="36"/>
  <c r="AO35" i="36" s="1"/>
  <c r="AO41" i="36" s="1"/>
  <c r="AO46" i="36" s="1"/>
  <c r="AO48" i="36" s="1"/>
  <c r="AO49" i="36"/>
  <c r="H13" i="36"/>
  <c r="H35" i="36" s="1"/>
  <c r="H41" i="36" s="1"/>
  <c r="H46" i="36" s="1"/>
  <c r="H48" i="36" s="1"/>
  <c r="H49" i="36"/>
  <c r="M13" i="36"/>
  <c r="M49" i="36"/>
  <c r="AA13" i="36"/>
  <c r="AA35" i="36" s="1"/>
  <c r="AA41" i="36" s="1"/>
  <c r="AA46" i="36" s="1"/>
  <c r="AA48" i="36" s="1"/>
  <c r="AA49" i="36"/>
  <c r="V13" i="36"/>
  <c r="V49" i="36"/>
  <c r="AR13" i="36"/>
  <c r="AR35" i="36" s="1"/>
  <c r="AR41" i="36" s="1"/>
  <c r="AR46" i="36" s="1"/>
  <c r="AR48" i="36" s="1"/>
  <c r="AR49" i="36"/>
  <c r="G35" i="36"/>
  <c r="G41" i="36" s="1"/>
  <c r="G46" i="36" s="1"/>
  <c r="G48" i="36" s="1"/>
  <c r="AB35" i="36"/>
  <c r="AB41" i="36" s="1"/>
  <c r="AB46" i="36" s="1"/>
  <c r="AB48" i="36" s="1"/>
  <c r="S35" i="36"/>
  <c r="S41" i="36" s="1"/>
  <c r="S46" i="36" s="1"/>
  <c r="S48" i="36" s="1"/>
  <c r="C35" i="36"/>
  <c r="C41" i="36" s="1"/>
  <c r="C46" i="36" s="1"/>
  <c r="C48" i="36" s="1"/>
  <c r="P35" i="36"/>
  <c r="P41" i="36" s="1"/>
  <c r="P46" i="36" s="1"/>
  <c r="P48" i="36" s="1"/>
  <c r="AC35" i="36"/>
  <c r="AC41" i="36" s="1"/>
  <c r="AC46" i="36" s="1"/>
  <c r="AC48" i="36" s="1"/>
  <c r="AG35" i="36"/>
  <c r="AG41" i="36" s="1"/>
  <c r="AG46" i="36" s="1"/>
  <c r="AG48" i="36" s="1"/>
  <c r="M35" i="36"/>
  <c r="M41" i="36" s="1"/>
  <c r="M46" i="36" s="1"/>
  <c r="M48" i="36" s="1"/>
  <c r="V35" i="36"/>
  <c r="V41" i="36" s="1"/>
  <c r="V46" i="36" s="1"/>
  <c r="V48" i="36" s="1"/>
  <c r="C13" i="8"/>
  <c r="C35" i="8" s="1"/>
  <c r="C41" i="8" s="1"/>
  <c r="D35" i="8"/>
  <c r="D41" i="8" s="1"/>
  <c r="D46" i="8" s="1"/>
  <c r="D48" i="8" s="1"/>
  <c r="AI35" i="8"/>
  <c r="AI41" i="8" s="1"/>
  <c r="AI46" i="8" s="1"/>
  <c r="AI48" i="8" s="1"/>
  <c r="AL35" i="8"/>
  <c r="AL41" i="8" s="1"/>
  <c r="AL46" i="8" s="1"/>
  <c r="AL48" i="8" s="1"/>
  <c r="P35" i="8"/>
  <c r="P41" i="8" s="1"/>
  <c r="P46" i="8" s="1"/>
  <c r="P48" i="8" s="1"/>
  <c r="AO35" i="8"/>
  <c r="AO41" i="8" s="1"/>
  <c r="AO46" i="8" s="1"/>
  <c r="AO48" i="8" s="1"/>
  <c r="AP35" i="8"/>
  <c r="AP41" i="8" s="1"/>
  <c r="AP46" i="8" s="1"/>
  <c r="AP48" i="8" s="1"/>
  <c r="U35" i="8"/>
  <c r="U41" i="8" s="1"/>
  <c r="U46" i="8" s="1"/>
  <c r="U48" i="8" s="1"/>
  <c r="AS35" i="8"/>
  <c r="AS41" i="8" s="1"/>
  <c r="AS46" i="8" s="1"/>
  <c r="AS48" i="8" s="1"/>
  <c r="E35" i="8"/>
  <c r="E41" i="8" s="1"/>
  <c r="E46" i="8" s="1"/>
  <c r="E48" i="8" s="1"/>
  <c r="AF35" i="8"/>
  <c r="AF41" i="8" s="1"/>
  <c r="AF46" i="8" s="1"/>
  <c r="AF48" i="8" s="1"/>
  <c r="Z35" i="8"/>
  <c r="Z41" i="8" s="1"/>
  <c r="Z46" i="8" s="1"/>
  <c r="Z48" i="8" s="1"/>
  <c r="AD35" i="8"/>
  <c r="AD41" i="8" s="1"/>
  <c r="AD46" i="8" s="1"/>
  <c r="AD48" i="8" s="1"/>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C46" i="8" l="1"/>
  <c r="C48" i="8" s="1"/>
  <c r="L191" i="12"/>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G109" i="32" s="1"/>
  <c r="I103" i="31"/>
  <c r="A350" i="31"/>
  <c r="B349" i="31"/>
  <c r="L349" i="31" s="1"/>
  <c r="G109" i="33"/>
  <c r="C109" i="33"/>
  <c r="H109" i="33" s="1"/>
  <c r="J109" i="33" s="1"/>
  <c r="K108" i="33" s="1"/>
  <c r="M108" i="33" s="1"/>
  <c r="D108" i="34"/>
  <c r="A302" i="34"/>
  <c r="B301" i="34"/>
  <c r="L301" i="34" s="1"/>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E110" i="30" s="1"/>
  <c r="I110" i="30" s="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E114" i="31" s="1"/>
  <c r="I114" i="31" s="1"/>
  <c r="A334" i="34"/>
  <c r="B333" i="34"/>
  <c r="L333" i="34" s="1"/>
  <c r="F118" i="33"/>
  <c r="G119" i="33"/>
  <c r="C119" i="33"/>
  <c r="H119" i="33" s="1"/>
  <c r="J119" i="33" s="1"/>
  <c r="K118" i="33" s="1"/>
  <c r="M118" i="33" s="1"/>
  <c r="A342" i="33"/>
  <c r="B341" i="33"/>
  <c r="L341" i="33" s="1"/>
  <c r="A382" i="31"/>
  <c r="B381" i="31"/>
  <c r="L381" i="31" s="1"/>
  <c r="D119" i="32"/>
  <c r="F117" i="34"/>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6" i="31" s="1"/>
  <c r="I116" i="31" s="1"/>
  <c r="E119" i="34"/>
  <c r="I119" i="34"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D122" i="33" l="1"/>
  <c r="E122" i="33" s="1"/>
  <c r="I122" i="33" s="1"/>
  <c r="L293" i="12"/>
  <c r="A353" i="33"/>
  <c r="B352" i="33"/>
  <c r="L352" i="33" s="1"/>
  <c r="I118" i="31"/>
  <c r="A345" i="34"/>
  <c r="B344" i="34"/>
  <c r="L344" i="34" s="1"/>
  <c r="A393" i="31"/>
  <c r="B392" i="31"/>
  <c r="L392" i="31"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G128" i="32" s="1"/>
  <c r="I122" i="30"/>
  <c r="C123" i="30" s="1"/>
  <c r="H123" i="30" s="1"/>
  <c r="J123" i="30" s="1"/>
  <c r="K122" i="30" s="1"/>
  <c r="M122" i="30" s="1"/>
  <c r="E126" i="34"/>
  <c r="I126" i="34" s="1"/>
  <c r="A374" i="32"/>
  <c r="B373" i="32"/>
  <c r="L373" i="32" s="1"/>
  <c r="D123" i="31"/>
  <c r="A369" i="33"/>
  <c r="B368" i="33"/>
  <c r="L368" i="33" s="1"/>
  <c r="I127" i="33"/>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s="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G147" i="31" s="1"/>
  <c r="I148" i="33"/>
  <c r="F148" i="32"/>
  <c r="D149" i="34"/>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E139" i="12"/>
  <c r="I139" i="12"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E147" i="14" s="1"/>
  <c r="I147" i="14" s="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E178" i="14"/>
  <c r="I178" i="14" s="1"/>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C180" i="16"/>
  <c r="H180" i="16" s="1"/>
  <c r="J180" i="16" s="1"/>
  <c r="K179" i="16" s="1"/>
  <c r="M179" i="16" s="1"/>
  <c r="F387" i="27"/>
  <c r="E388" i="27"/>
  <c r="F388" i="27" s="1"/>
  <c r="E379" i="26"/>
  <c r="I379" i="26" s="1"/>
  <c r="G380" i="26" s="1"/>
  <c r="D380" i="26"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E177" i="12" s="1"/>
  <c r="I177" i="12" s="1"/>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E181" i="13"/>
  <c r="F181" i="13" s="1"/>
  <c r="D184" i="23"/>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E203" i="34" s="1"/>
  <c r="I203" i="34" s="1"/>
  <c r="I200" i="32"/>
  <c r="G201" i="32"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G220" i="31" s="1"/>
  <c r="F222" i="33"/>
  <c r="I220" i="32"/>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s="1"/>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E220" i="13" s="1"/>
  <c r="F220" i="13" s="1"/>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7" i="33" s="1"/>
  <c r="G268" i="34"/>
  <c r="C268" i="34"/>
  <c r="H268" i="34" s="1"/>
  <c r="J268" i="34" s="1"/>
  <c r="K267" i="34" s="1"/>
  <c r="M267" i="34" s="1"/>
  <c r="F267" i="34"/>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7" i="32"/>
  <c r="I297" i="32" s="1"/>
  <c r="D300" i="33"/>
  <c r="D300" i="31"/>
  <c r="E300" i="34"/>
  <c r="I300" i="34" s="1"/>
  <c r="E293" i="30"/>
  <c r="I293" i="30" s="1"/>
  <c r="D297" i="14"/>
  <c r="E297" i="14" s="1"/>
  <c r="F297" i="14" s="1"/>
  <c r="E293" i="16"/>
  <c r="I293" i="16" s="1"/>
  <c r="D283" i="15"/>
  <c r="E294" i="12"/>
  <c r="I294" i="12" s="1"/>
  <c r="E296" i="13"/>
  <c r="I296" i="13"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J309" i="16"/>
  <c r="K308" i="16" s="1"/>
  <c r="M308" i="16" s="1"/>
  <c r="E315" i="34"/>
  <c r="I315" i="34" s="1"/>
  <c r="E315" i="33"/>
  <c r="F315" i="33" s="1"/>
  <c r="E314" i="31"/>
  <c r="F314" i="31" s="1"/>
  <c r="I312" i="32"/>
  <c r="D308" i="30"/>
  <c r="F312" i="14"/>
  <c r="E309" i="16"/>
  <c r="F309" i="16" s="1"/>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I349" i="32"/>
  <c r="E355" i="33"/>
  <c r="F355" i="33" s="1"/>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F350" i="30"/>
  <c r="F357" i="31"/>
  <c r="G358" i="31"/>
  <c r="C358" i="31"/>
  <c r="H358" i="31" s="1"/>
  <c r="J358" i="31" s="1"/>
  <c r="K357" i="31" s="1"/>
  <c r="M357" i="31" s="1"/>
  <c r="D361" i="33"/>
  <c r="G360" i="34"/>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E368" i="12"/>
  <c r="I368" i="12"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E372" i="12"/>
  <c r="F372" i="12"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E371" i="16" s="1"/>
  <c r="I371" i="16" s="1"/>
  <c r="F377" i="33"/>
  <c r="F372" i="31"/>
  <c r="G373" i="31"/>
  <c r="C373" i="31"/>
  <c r="H373" i="31" s="1"/>
  <c r="D371" i="32"/>
  <c r="G378" i="33"/>
  <c r="C378" i="33"/>
  <c r="H378" i="33" s="1"/>
  <c r="J378" i="33" s="1"/>
  <c r="K377" i="33" s="1"/>
  <c r="M377" i="33" s="1"/>
  <c r="I376" i="34"/>
  <c r="G367" i="30"/>
  <c r="C367" i="30"/>
  <c r="H367" i="30"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G379" i="33" s="1"/>
  <c r="F367" i="30"/>
  <c r="D372" i="32"/>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D382" i="12"/>
  <c r="E382" i="12" s="1"/>
  <c r="F382" i="12" s="1"/>
  <c r="K381" i="12"/>
  <c r="M381" i="12" s="1"/>
  <c r="F383" i="33"/>
  <c r="G384" i="33"/>
  <c r="C384" i="33"/>
  <c r="H384" i="33" s="1"/>
  <c r="J384" i="33" s="1"/>
  <c r="K383" i="33" s="1"/>
  <c r="M383" i="33" s="1"/>
  <c r="E376" i="32"/>
  <c r="I376" i="32" s="1"/>
  <c r="I381" i="34"/>
  <c r="E377" i="31"/>
  <c r="F377" i="31" s="1"/>
  <c r="E372" i="30"/>
  <c r="I372" i="30" s="1"/>
  <c r="D382" i="14"/>
  <c r="D377" i="16"/>
  <c r="I361" i="15"/>
  <c r="E382" i="14"/>
  <c r="F382" i="14" s="1"/>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s="1"/>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E388" i="12" s="1"/>
  <c r="F388" i="12" s="1"/>
  <c r="K387" i="12"/>
  <c r="M387" i="12" s="1"/>
  <c r="E382" i="31"/>
  <c r="I382" i="31" s="1"/>
  <c r="G387" i="34"/>
  <c r="C387" i="34"/>
  <c r="H387" i="34" s="1"/>
  <c r="E389" i="33"/>
  <c r="I389" i="33" s="1"/>
  <c r="E381" i="32"/>
  <c r="I381" i="32" s="1"/>
  <c r="E377" i="30"/>
  <c r="I377" i="30" s="1"/>
  <c r="D383" i="16"/>
  <c r="C388" i="13"/>
  <c r="H388" i="13" s="1"/>
  <c r="D367" i="15"/>
  <c r="E388" i="14"/>
  <c r="F388" i="14"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E391" i="14" s="1"/>
  <c r="I391" i="14" s="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J395" i="34"/>
  <c r="K394" i="34" s="1"/>
  <c r="M394" i="34" s="1"/>
  <c r="J391" i="31"/>
  <c r="K390" i="31" s="1"/>
  <c r="M390" i="31" s="1"/>
  <c r="K396" i="12"/>
  <c r="M396" i="12" s="1"/>
  <c r="D390" i="32"/>
  <c r="E391" i="31"/>
  <c r="I391" i="31" s="1"/>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 ref="A49" authorId="1" shapeId="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 ref="A49" authorId="0" shapeId="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<sst xmlns="http://schemas.openxmlformats.org/spreadsheetml/2006/main" count="1083" uniqueCount="485">
  <si>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</si>
  <si>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</si>
  <si>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</si>
  <si>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</si>
  <si>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</si>
  <si>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</si>
  <si>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</si>
  <si>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</si>
  <si>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</si>
  <si>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</si>
  <si>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</si>
  <si>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</si>
  <si>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</si>
  <si>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</si>
  <si>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</si>
  <si>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</si>
  <si>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</si>
  <si>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</si>
  <si>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</si>
  <si>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</si>
  <si>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</si>
  <si>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</si>
  <si>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</si>
  <si>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</si>
  <si>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</si>
  <si>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</si>
  <si>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</si>
  <si>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</si>
  <si>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</si>
  <si>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</si>
  <si>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</si>
  <si>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</si>
  <si>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</si>
  <si>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</si>
  <si>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</si>
  <si>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</si>
  <si>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</si>
  <si>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</si>
  <si>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</si>
  <si>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</si>
  <si>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</si>
  <si>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</si>
  <si>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</si>
  <si>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</si>
  <si>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</si>
  <si>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</si>
  <si>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</si>
  <si>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</si>
  <si>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</si>
  <si>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</si>
  <si>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</si>
  <si>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</si>
  <si>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</si>
  <si>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</si>
  <si>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</si>
  <si>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</si>
  <si>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</si>
  <si>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</si>
  <si>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</si>
  <si>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</si>
  <si>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</si>
  <si>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</si>
  <si>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</si>
  <si>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</si>
  <si>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</si>
  <si>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</si>
  <si>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</si>
  <si>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</si>
  <si>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</si>
  <si>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</si>
  <si>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</si>
  <si>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</si>
  <si>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</si>
  <si>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</si>
  <si>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</si>
  <si>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</si>
  <si>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</si>
  <si>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</si>
  <si>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</si>
  <si>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</si>
  <si>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</si>
  <si>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</si>
  <si>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</si>
  <si>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</si>
  <si>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</si>
  <si>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</si>
  <si>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</si>
  <si>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</si>
  <si>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</si>
  <si>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</si>
  <si>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</si>
  <si>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</si>
  <si>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</si>
  <si>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</si>
  <si>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</si>
  <si>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</si>
  <si>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</si>
  <si>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</si>
  <si>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</si>
  <si>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</si>
  <si>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</si>
  <si>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</si>
  <si>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</si>
  <si>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</si>
  <si>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</si>
  <si>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</si>
  <si>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</si>
  <si>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</si>
  <si>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</si>
  <si>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</si>
  <si>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</si>
  <si>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</si>
  <si>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</si>
  <si>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</si>
  <si>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</si>
  <si>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</si>
  <si>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</si>
  <si>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</si>
  <si>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</si>
  <si>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</si>
  <si>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</si>
  <si>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</si>
  <si>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</si>
  <si>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</si>
  <si>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</si>
  <si>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</si>
  <si>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</si>
  <si>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</si>
  <si>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</si>
  <si>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</si>
  <si>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</si>
  <si>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</si>
  <si>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</si>
  <si>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</si>
  <si>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</si>
  <si>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</si>
  <si>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</si>
  <si>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</si>
  <si>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</si>
  <si>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</si>
  <si>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</si>
  <si>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</si>
  <si>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</si>
  <si>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</si>
  <si>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</si>
  <si>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</si>
  <si>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</si>
  <si>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</si>
  <si>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</si>
  <si>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</si>
  <si>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</si>
  <si>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</si>
  <si>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</si>
  <si>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</si>
  <si>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</si>
  <si>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</si>
  <si>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</si>
  <si>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</si>
  <si>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</si>
  <si>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</si>
  <si>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</si>
  <si>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</si>
  <si>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</si>
  <si>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</si>
  <si>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</si>
  <si>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</si>
  <si>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</si>
  <si>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</si>
  <si>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</si>
  <si>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</si>
  <si>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</si>
  <si>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</si>
  <si>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</si>
  <si>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</si>
  <si>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</si>
  <si>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</si>
  <si>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</si>
  <si>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</si>
  <si>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</si>
  <si>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</si>
  <si>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</si>
  <si>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</si>
  <si>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</si>
  <si>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</si>
  <si>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</si>
  <si>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</si>
  <si>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</si>
  <si>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</si>
  <si>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</si>
  <si>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</si>
  <si>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</si>
  <si>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</si>
  <si>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</si>
  <si>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</si>
  <si>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</si>
  <si>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</si>
  <si>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</si>
  <si>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</si>
  <si>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</si>
  <si>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</si>
  <si>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</si>
  <si>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</si>
  <si>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</si>
  <si>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</si>
  <si>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</si>
  <si>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</si>
  <si>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</si>
  <si>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</si>
  <si>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</si>
  <si>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</si>
  <si>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</si>
  <si>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</si>
  <si>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</si>
  <si>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</si>
  <si>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</si>
  <si>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</si>
  <si>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</si>
  <si>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</si>
  <si>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</si>
  <si>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</si>
  <si>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</si>
  <si>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</si>
  <si>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</si>
  <si>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</si>
  <si>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</si>
  <si>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</si>
  <si>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</si>
  <si>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</si>
  <si>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</si>
  <si>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</si>
  <si>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</si>
  <si>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</si>
  <si>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</si>
  <si>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</si>
  <si>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</si>
  <si>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</si>
  <si>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</si>
  <si>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</si>
  <si>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</si>
  <si>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</si>
  <si>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</si>
  <si>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</si>
  <si>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</si>
  <si>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</si>
  <si>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</si>
  <si>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</si>
  <si>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</si>
  <si>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</si>
  <si>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</si>
  <si>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</si>
  <si>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</si>
  <si>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</si>
  <si>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</si>
  <si>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</si>
  <si>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</si>
  <si>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</si>
  <si>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</si>
  <si>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</si>
  <si>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</si>
  <si>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</si>
  <si>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</si>
  <si>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</si>
  <si>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</si>
  <si>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</si>
  <si>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</si>
  <si>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</si>
  <si>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</si>
  <si>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</si>
  <si>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</si>
  <si>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</si>
  <si>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</si>
  <si>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</si>
  <si>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</si>
  <si>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</si>
  <si>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</si>
  <si>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</si>
  <si>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</si>
  <si>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</si>
  <si>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</si>
  <si>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</si>
  <si>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</si>
  <si>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</si>
  <si>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</si>
  <si>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</si>
  <si>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</si>
  <si>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</si>
  <si>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</si>
  <si>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</si>
  <si>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</si>
  <si>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</si>
  <si>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</si>
  <si>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</si>
  <si>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</si>
  <si>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</si>
  <si>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</si>
  <si>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</si>
  <si>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</si>
  <si>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</si>
  <si>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</si>
  <si>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</si>
  <si>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</si>
  <si>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</si>
  <si>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</si>
  <si>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</si>
  <si>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</si>
  <si>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</si>
  <si>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</si>
  <si>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</si>
  <si>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</si>
  <si>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</si>
  <si>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</si>
  <si>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</si>
  <si>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</si>
  <si>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</si>
  <si>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</si>
  <si>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</si>
  <si>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</si>
  <si>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</si>
  <si>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</si>
  <si>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</si>
  <si>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</si>
  <si>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</si>
  <si>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</si>
  <si>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</si>
  <si>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</si>
  <si>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</si>
  <si>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</si>
  <si>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</si>
  <si>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</si>
  <si>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</si>
  <si>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</si>
  <si>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</si>
  <si>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</si>
  <si>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</si>
  <si>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</si>
  <si>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</si>
  <si>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</si>
  <si>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</si>
  <si>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</si>
  <si>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</si>
  <si>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</si>
  <si>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</si>
  <si>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</si>
  <si>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</si>
  <si>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</si>
  <si>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</si>
  <si>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</si>
  <si>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</si>
  <si>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</si>
  <si>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</si>
  <si>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</si>
  <si>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</si>
  <si>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</si>
  <si>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</si>
  <si>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</si>
  <si>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</si>
  <si>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</si>
  <si>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</si>
  <si>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</si>
  <si>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</si>
  <si>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</si>
  <si>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</si>
  <si>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</si>
  <si>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</si>
  <si>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</si>
  <si>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</si>
  <si>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</si>
  <si>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</si>
  <si>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</si>
  <si>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</si>
  <si>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</si>
  <si>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</si>
  <si>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</si>
  <si>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</si>
  <si>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</si>
  <si>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</si>
  <si>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</si>
  <si>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</si>
  <si>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</si>
  <si>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</si>
  <si>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</si>
  <si>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</si>
  <si>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</si>
  <si>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</si>
  <si>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</si>
  <si>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</si>
  <si>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</si>
  <si>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</si>
  <si>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</si>
  <si>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</si>
  <si>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</si>
  <si>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</si>
  <si>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</si>
  <si>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</si>
  <si>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</si>
  <si>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</si>
  <si>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</si>
  <si>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</si>
  <si>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</si>
  <si>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</si>
  <si>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</si>
  <si>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</si>
  <si>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</si>
  <si>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</si>
  <si>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</si>
  <si>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</si>
  <si>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</si>
  <si>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</si>
  <si>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</si>
  <si>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</si>
  <si>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</si>
  <si>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</si>
  <si>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</si>
  <si>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</si>
  <si>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</si>
  <si>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</si>
  <si>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</si>
  <si>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</si>
  <si>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</si>
  <si>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</si>
  <si>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</si>
  <si>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</si>
  <si>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</si>
  <si>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</si>
  <si>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</si>
  <si>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</si>
  <si>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</si>
  <si>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</si>
  <si>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</si>
  <si>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</si>
  <si>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</si>
  <si>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</si>
  <si>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</si>
  <si>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</si>
  <si>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</si>
  <si>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</si>
  <si>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</si>
  <si>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</si>
  <si>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</si>
  <si>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</si>
  <si>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</si>
  <si>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</si>
  <si>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</si>
  <si>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</si>
  <si>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</si>
  <si>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</si>
  <si>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</si>
  <si>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</si>
  <si>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</si>
  <si>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</si>
  <si>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</si>
  <si>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</si>
  <si>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</si>
  <si>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</si>
  <si>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</si>
  <si>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</si>
  <si>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</si>
  <si>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</si>
  <si>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</si>
  <si>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</si>
  <si>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</si>
  <si>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</si>
  <si>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</si>
  <si>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</si>
  <si>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</si>
  <si>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</si>
  <si>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</si>
  <si>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</si>
  <si>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</si>
  <si>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</si>
  <si>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</si>
  <si>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</si>
  <si>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</si>
  <si>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</si>
  <si>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</si>
  <si>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</si>
  <si>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</si>
  <si>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</si>
  <si>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</si>
  <si>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</si>
  <si>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</si>
  <si>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places :</t>
  </si>
  <si>
    <t>Nombre de journées :</t>
  </si>
  <si>
    <t>Montant des charges d'investissement composant le prix de journée :</t>
  </si>
  <si>
    <t>Taux d'occupation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</si>
</sst>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 numFmtId="184" formatCode="_-* #,##0_-;\-* #,##0_-;_-* &quot;-&quot;??_-;_-@_-"/>
    <numFmt numFmtId="185" formatCode="0.0%"/>
  </numFmts>
  <fonts count="96">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s>
  <cellStyleXfs count="59">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xf numFmtId="43" fontId="95" fillId="0" borderId="0" applyFont="0" applyFill="0" applyBorder="0" applyAlignment="0" applyProtection="0"/>
  </cellStyleXfs>
  <cellXfs count="867">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57" xfId="43"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177" fontId="40" fillId="0" borderId="14" xfId="43" applyNumberFormat="1" applyFont="1" applyFill="1" applyBorder="1" applyAlignment="1" applyProtection="1">
      <alignment vertical="center"/>
    </xf>
    <xf numFmtId="177" fontId="40" fillId="0" borderId="19" xfId="43" applyNumberFormat="1" applyFont="1" applyFill="1" applyBorder="1" applyAlignment="1" applyProtection="1">
      <alignment vertical="center"/>
    </xf>
    <xf numFmtId="177" fontId="40" fillId="0" borderId="51" xfId="43" applyNumberFormat="1" applyFont="1" applyFill="1" applyBorder="1" applyAlignment="1" applyProtection="1">
      <alignment vertical="center"/>
    </xf>
    <xf numFmtId="0" fontId="40" fillId="45" borderId="48" xfId="43" applyFont="1" applyFill="1" applyBorder="1" applyAlignment="1" applyProtection="1">
      <alignment vertical="center"/>
      <protection hidden="1"/>
    </xf>
    <xf numFmtId="177" fontId="40" fillId="0" borderId="48" xfId="43" applyNumberFormat="1" applyFont="1" applyFill="1" applyBorder="1" applyAlignment="1" applyProtection="1">
      <alignment vertical="center"/>
    </xf>
    <xf numFmtId="177" fontId="40" fillId="0" borderId="0" xfId="43" applyNumberFormat="1" applyFont="1" applyFill="1" applyBorder="1" applyAlignment="1" applyProtection="1">
      <alignment vertical="center"/>
    </xf>
    <xf numFmtId="177" fontId="40" fillId="0" borderId="38" xfId="43" applyNumberFormat="1" applyFont="1" applyFill="1" applyBorder="1" applyAlignment="1" applyProtection="1">
      <alignment vertical="center"/>
    </xf>
    <xf numFmtId="177" fontId="40" fillId="0" borderId="18" xfId="43" applyNumberFormat="1" applyFont="1" applyFill="1" applyBorder="1" applyAlignment="1" applyProtection="1">
      <alignment vertical="center"/>
    </xf>
    <xf numFmtId="177" fontId="40" fillId="0" borderId="98" xfId="43" applyNumberFormat="1" applyFont="1" applyFill="1" applyBorder="1" applyAlignment="1" applyProtection="1">
      <alignment vertical="center"/>
    </xf>
    <xf numFmtId="0" fontId="1" fillId="42" borderId="117" xfId="43" applyFill="1" applyBorder="1" applyProtection="1">
      <protection locked="0"/>
    </xf>
    <xf numFmtId="0" fontId="7" fillId="42" borderId="91" xfId="43" applyFont="1" applyFill="1" applyBorder="1" applyProtection="1">
      <protection locked="0"/>
    </xf>
    <xf numFmtId="0" fontId="1" fillId="42" borderId="118" xfId="43" applyFill="1" applyBorder="1" applyProtection="1">
      <protection locked="0"/>
    </xf>
    <xf numFmtId="0" fontId="7" fillId="42" borderId="119" xfId="43" applyFont="1" applyFill="1" applyBorder="1" applyProtection="1">
      <protection locked="0"/>
    </xf>
    <xf numFmtId="0" fontId="1" fillId="42" borderId="55" xfId="43" applyFill="1" applyBorder="1" applyProtection="1">
      <protection locked="0"/>
    </xf>
    <xf numFmtId="0" fontId="1" fillId="42" borderId="104" xfId="43" applyFill="1" applyBorder="1" applyProtection="1">
      <protection locked="0"/>
    </xf>
    <xf numFmtId="0" fontId="7" fillId="42" borderId="120" xfId="43" applyFont="1" applyFill="1" applyBorder="1" applyProtection="1">
      <protection locked="0"/>
    </xf>
    <xf numFmtId="0" fontId="7" fillId="42" borderId="20" xfId="43" applyFont="1" applyFill="1" applyBorder="1" applyProtection="1">
      <protection locked="0"/>
    </xf>
    <xf numFmtId="0" fontId="7" fillId="42" borderId="92" xfId="43" applyFont="1" applyFill="1" applyBorder="1" applyProtection="1">
      <protection locked="0"/>
    </xf>
    <xf numFmtId="0" fontId="1" fillId="0" borderId="39" xfId="43" applyFill="1" applyBorder="1" applyProtection="1">
      <protection locked="0"/>
    </xf>
    <xf numFmtId="0" fontId="7" fillId="0" borderId="67" xfId="43" applyFont="1" applyFill="1" applyBorder="1" applyProtection="1">
      <protection locked="0"/>
    </xf>
    <xf numFmtId="184" fontId="40" fillId="25" borderId="63" xfId="58" applyNumberFormat="1" applyFont="1" applyFill="1" applyBorder="1" applyAlignment="1" applyProtection="1">
      <alignment horizontal="center" vertical="center"/>
      <protection locked="0" hidden="1"/>
    </xf>
    <xf numFmtId="183" fontId="7" fillId="42" borderId="104" xfId="43" applyNumberFormat="1" applyFont="1" applyFill="1" applyBorder="1" applyAlignment="1" applyProtection="1">
      <alignment horizontal="center"/>
      <protection locked="0"/>
    </xf>
    <xf numFmtId="0" fontId="1" fillId="42" borderId="47" xfId="43" applyFill="1" applyBorder="1" applyProtection="1">
      <protection locked="0"/>
    </xf>
    <xf numFmtId="0" fontId="7" fillId="42" borderId="93" xfId="43" applyFont="1" applyFill="1" applyBorder="1" applyProtection="1">
      <protection locked="0"/>
    </xf>
    <xf numFmtId="9" fontId="40" fillId="25" borderId="70" xfId="46" applyFont="1" applyFill="1" applyBorder="1" applyAlignment="1" applyProtection="1">
      <alignment horizontal="center" vertical="center"/>
      <protection locked="0" hidden="1"/>
    </xf>
    <xf numFmtId="183" fontId="7" fillId="0" borderId="63" xfId="43" applyNumberFormat="1" applyFont="1" applyFill="1" applyBorder="1" applyAlignment="1" applyProtection="1">
      <alignment horizontal="center"/>
    </xf>
    <xf numFmtId="184" fontId="40" fillId="25" borderId="100" xfId="58" applyNumberFormat="1" applyFont="1" applyFill="1" applyBorder="1" applyAlignment="1" applyProtection="1">
      <alignment horizontal="center" vertical="center"/>
    </xf>
    <xf numFmtId="9" fontId="40" fillId="25" borderId="14" xfId="46" applyFont="1" applyFill="1" applyBorder="1" applyAlignment="1" applyProtection="1">
      <alignment horizontal="center" vertical="center"/>
      <protection locked="0" hidden="1"/>
    </xf>
    <xf numFmtId="9" fontId="40" fillId="25" borderId="14" xfId="46" applyFont="1" applyFill="1" applyBorder="1" applyAlignment="1" applyProtection="1">
      <alignment vertical="center"/>
      <protection locked="0" hidden="1"/>
    </xf>
    <xf numFmtId="9" fontId="1" fillId="0" borderId="0" xfId="46" applyProtection="1"/>
    <xf numFmtId="184" fontId="40" fillId="25" borderId="32" xfId="58" applyNumberFormat="1" applyFont="1" applyFill="1" applyBorder="1" applyAlignment="1" applyProtection="1">
      <alignment horizontal="center" vertical="center"/>
    </xf>
    <xf numFmtId="184" fontId="40" fillId="25" borderId="32" xfId="58" applyNumberFormat="1" applyFont="1" applyFill="1" applyBorder="1" applyAlignment="1" applyProtection="1">
      <alignment vertical="center"/>
    </xf>
    <xf numFmtId="184" fontId="40" fillId="25" borderId="90" xfId="58" applyNumberFormat="1" applyFont="1" applyFill="1" applyBorder="1" applyAlignment="1" applyProtection="1">
      <alignment horizontal="center" vertical="center"/>
      <protection locked="0" hidden="1"/>
    </xf>
    <xf numFmtId="184" fontId="40" fillId="25" borderId="90" xfId="58" applyNumberFormat="1" applyFont="1" applyFill="1" applyBorder="1" applyAlignment="1" applyProtection="1">
      <alignment vertical="center"/>
      <protection locked="0" hidden="1"/>
    </xf>
    <xf numFmtId="184" fontId="1" fillId="0" borderId="0" xfId="58" applyNumberFormat="1" applyFont="1" applyProtection="1"/>
    <xf numFmtId="183" fontId="1" fillId="0" borderId="90" xfId="43" applyNumberFormat="1" applyFill="1" applyBorder="1" applyAlignment="1" applyProtection="1">
      <alignment horizontal="center"/>
    </xf>
    <xf numFmtId="183" fontId="1" fillId="0" borderId="90" xfId="43" applyNumberFormat="1" applyFill="1" applyBorder="1" applyProtection="1"/>
    <xf numFmtId="183" fontId="1" fillId="0" borderId="90" xfId="43" applyNumberFormat="1" applyBorder="1" applyProtection="1"/>
    <xf numFmtId="0" fontId="1" fillId="46" borderId="11" xfId="43" applyFill="1" applyBorder="1" applyAlignment="1" applyProtection="1">
      <alignment horizontal="center"/>
    </xf>
    <xf numFmtId="0" fontId="1" fillId="46" borderId="12" xfId="43" applyFill="1" applyBorder="1" applyAlignment="1" applyProtection="1">
      <alignment horizontal="center"/>
    </xf>
    <xf numFmtId="0" fontId="1" fillId="46" borderId="12" xfId="43" applyFill="1" applyBorder="1" applyProtection="1"/>
    <xf numFmtId="183" fontId="7" fillId="0" borderId="100" xfId="43" applyNumberFormat="1" applyFont="1" applyFill="1" applyBorder="1" applyAlignment="1" applyProtection="1">
      <alignment horizontal="center"/>
    </xf>
    <xf numFmtId="183" fontId="1" fillId="0" borderId="32" xfId="43" applyNumberFormat="1" applyFill="1" applyBorder="1" applyAlignment="1" applyProtection="1">
      <alignment horizontal="center"/>
    </xf>
    <xf numFmtId="183" fontId="1" fillId="0" borderId="32" xfId="43" applyNumberFormat="1" applyFill="1" applyBorder="1" applyProtection="1"/>
    <xf numFmtId="178" fontId="1" fillId="0" borderId="39" xfId="43" applyNumberFormat="1" applyFill="1" applyBorder="1" applyAlignment="1" applyProtection="1">
      <alignment horizontal="center"/>
    </xf>
    <xf numFmtId="178" fontId="1" fillId="0" borderId="41" xfId="43" applyNumberFormat="1" applyFill="1" applyBorder="1" applyAlignment="1" applyProtection="1">
      <alignment horizontal="center"/>
    </xf>
    <xf numFmtId="185" fontId="0" fillId="0" borderId="0" xfId="0" applyNumberFormat="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7" fillId="0" borderId="90" xfId="45" applyFont="1" applyFill="1" applyBorder="1" applyAlignment="1">
      <alignment horizontal="center" vertical="center" wrapText="1"/>
    </xf>
    <xf numFmtId="0" fontId="7" fillId="0" borderId="10"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cellXfs>
  <cellStyles count="5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xfId="58" builtinId="3"/>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6" formatCode="_-* #,##0\ _€_-;\-* #,##0\ _€_-;_-* &quot;-&quot;\ _€_-;_-@_-"/>
    </dxf>
    <dxf>
      <numFmt numFmtId="186"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53</xdr:row>
      <xdr:rowOff>123825</xdr:rowOff>
    </xdr:from>
    <xdr:to>
      <xdr:col>4</xdr:col>
      <xdr:colOff>581025</xdr:colOff>
      <xdr:row>65</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66</xdr:row>
      <xdr:rowOff>47625</xdr:rowOff>
    </xdr:from>
    <xdr:to>
      <xdr:col>4</xdr:col>
      <xdr:colOff>581025</xdr:colOff>
      <xdr:row>78</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52</xdr:row>
      <xdr:rowOff>123825</xdr:rowOff>
    </xdr:from>
    <xdr:to>
      <xdr:col>4</xdr:col>
      <xdr:colOff>581025</xdr:colOff>
      <xdr:row>64</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65</xdr:row>
      <xdr:rowOff>47625</xdr:rowOff>
    </xdr:from>
    <xdr:to>
      <xdr:col>4</xdr:col>
      <xdr:colOff>581025</xdr:colOff>
      <xdr:row>77</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workbookViewId="0">
      <selection activeCell="E25" sqref="E25"/>
    </sheetView>
  </sheetViews>
  <sheetFormatPr baseColWidth="10" defaultRowHeight="12.45"/>
  <cols>
    <col min="1" max="1" width="5.15234375" customWidth="1"/>
    <col min="2" max="2" width="45.69140625" customWidth="1"/>
    <col min="3" max="4" width="8.69140625" customWidth="1"/>
    <col min="5" max="5" width="25.84375" customWidth="1"/>
    <col min="6" max="6" width="7.69140625" customWidth="1"/>
    <col min="10" max="10" width="6.3828125" customWidth="1"/>
    <col min="14" max="14" width="24.84375" customWidth="1"/>
  </cols>
  <sheetData>
    <row r="1" spans="1:21" ht="22.75">
      <c r="A1" s="235" t="s">
        <v>154</v>
      </c>
      <c r="C1" s="112"/>
      <c r="D1" s="112"/>
      <c r="E1" s="112"/>
    </row>
    <row r="2" spans="1:21" ht="17.600000000000001">
      <c r="G2" s="266"/>
      <c r="K2" s="287" t="s">
        <v>322</v>
      </c>
      <c r="L2" s="157"/>
      <c r="M2" s="157"/>
    </row>
    <row r="3" spans="1:21" ht="12.25" customHeight="1">
      <c r="A3" s="112"/>
      <c r="B3" s="112"/>
      <c r="C3" s="112"/>
      <c r="D3" s="112"/>
      <c r="E3" s="112"/>
      <c r="F3" s="112"/>
      <c r="K3" s="288" t="s">
        <v>323</v>
      </c>
      <c r="L3" s="288" t="s">
        <v>324</v>
      </c>
      <c r="M3" s="288">
        <f>exercice</f>
        <v>2021</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0"/>
      <c r="F25" s="439"/>
      <c r="G25" s="438"/>
      <c r="H25" s="438"/>
      <c r="I25" s="438"/>
      <c r="M25" s="293">
        <v>2183</v>
      </c>
      <c r="N25" s="294" t="s">
        <v>346</v>
      </c>
      <c r="O25" s="295"/>
      <c r="P25" s="295"/>
      <c r="Q25" s="295"/>
      <c r="R25" s="295"/>
      <c r="S25" s="296"/>
      <c r="T25" s="157"/>
      <c r="U25" s="157"/>
    </row>
    <row r="26" spans="2:21">
      <c r="B26" s="432" t="s">
        <v>213</v>
      </c>
      <c r="C26" s="431"/>
      <c r="D26" s="435"/>
      <c r="E26" s="731">
        <v>2021</v>
      </c>
      <c r="F26" s="439"/>
      <c r="G26" s="438"/>
      <c r="H26" s="438"/>
      <c r="I26" s="438"/>
      <c r="M26" s="293">
        <v>2184</v>
      </c>
      <c r="N26" s="294" t="s">
        <v>347</v>
      </c>
      <c r="O26" s="295"/>
      <c r="P26" s="295"/>
      <c r="Q26" s="295"/>
      <c r="R26" s="295"/>
      <c r="S26" s="296"/>
      <c r="T26" s="157"/>
      <c r="U26" s="157"/>
    </row>
    <row r="27" spans="2:21">
      <c r="B27" s="193" t="s">
        <v>401</v>
      </c>
      <c r="C27" s="436"/>
      <c r="D27" s="437"/>
      <c r="E27" s="732"/>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3828125" defaultRowHeight="12.45"/>
  <cols>
    <col min="1" max="1" width="27" style="114" customWidth="1"/>
    <col min="2" max="2" width="9.69140625" style="114" hidden="1" customWidth="1"/>
    <col min="3" max="3" width="12.53515625" style="114" hidden="1" customWidth="1"/>
    <col min="4" max="4" width="12.15234375" style="114" hidden="1" customWidth="1"/>
    <col min="5" max="5" width="11.84375" style="114" hidden="1" customWidth="1"/>
    <col min="6" max="6" width="10.3828125" style="114" customWidth="1"/>
    <col min="7" max="7" width="9.53515625" style="114" customWidth="1"/>
    <col min="8" max="8" width="5" style="114" customWidth="1"/>
    <col min="9" max="9" width="11.53515625" style="114" customWidth="1"/>
    <col min="10" max="10" width="9" style="114" customWidth="1"/>
    <col min="11" max="13" width="8" style="114" customWidth="1"/>
    <col min="14" max="14" width="5.3046875" style="114" customWidth="1"/>
    <col min="15" max="15" width="4.84375" style="114" customWidth="1"/>
    <col min="16" max="22" width="9.84375" style="114" customWidth="1"/>
    <col min="23" max="16384" width="11.3828125" style="114"/>
  </cols>
  <sheetData>
    <row r="1" spans="1:35" ht="12.9" thickBot="1">
      <c r="A1" s="1">
        <f>etab</f>
        <v>0</v>
      </c>
      <c r="L1" s="3"/>
    </row>
    <row r="2" spans="1:35" s="115" customFormat="1" ht="15.9"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2021</v>
      </c>
      <c r="Q5" s="274">
        <f t="shared" ref="Q5:AI5" si="0">P5+1</f>
        <v>2022</v>
      </c>
      <c r="R5" s="274">
        <f t="shared" si="0"/>
        <v>2023</v>
      </c>
      <c r="S5" s="274">
        <f t="shared" si="0"/>
        <v>2024</v>
      </c>
      <c r="T5" s="274">
        <f t="shared" si="0"/>
        <v>2025</v>
      </c>
      <c r="U5" s="274">
        <f t="shared" si="0"/>
        <v>2026</v>
      </c>
      <c r="V5" s="274">
        <f t="shared" si="0"/>
        <v>2027</v>
      </c>
      <c r="W5" s="274">
        <f t="shared" si="0"/>
        <v>2028</v>
      </c>
      <c r="X5" s="274">
        <f t="shared" si="0"/>
        <v>2029</v>
      </c>
      <c r="Y5" s="274">
        <f t="shared" si="0"/>
        <v>2030</v>
      </c>
      <c r="Z5" s="274">
        <f t="shared" si="0"/>
        <v>2031</v>
      </c>
      <c r="AA5" s="274">
        <f t="shared" si="0"/>
        <v>2032</v>
      </c>
      <c r="AB5" s="274">
        <f t="shared" si="0"/>
        <v>2033</v>
      </c>
      <c r="AC5" s="274">
        <f t="shared" si="0"/>
        <v>2034</v>
      </c>
      <c r="AD5" s="274">
        <f t="shared" si="0"/>
        <v>2035</v>
      </c>
      <c r="AE5" s="274">
        <f t="shared" si="0"/>
        <v>2036</v>
      </c>
      <c r="AF5" s="274">
        <f t="shared" si="0"/>
        <v>2037</v>
      </c>
      <c r="AG5" s="274">
        <f t="shared" si="0"/>
        <v>2038</v>
      </c>
      <c r="AH5" s="274">
        <f t="shared" si="0"/>
        <v>2039</v>
      </c>
      <c r="AI5" s="274">
        <f t="shared" si="0"/>
        <v>2040</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61"/>
  <sheetViews>
    <sheetView workbookViewId="0">
      <selection activeCell="C47" sqref="C47"/>
    </sheetView>
  </sheetViews>
  <sheetFormatPr baseColWidth="10" defaultColWidth="11.3828125" defaultRowHeight="12.45"/>
  <cols>
    <col min="1" max="1" width="74.69140625" style="143" customWidth="1"/>
    <col min="2" max="2" width="2.15234375" style="142" customWidth="1"/>
    <col min="3" max="3" width="13.3046875" style="143" customWidth="1"/>
    <col min="4" max="4" width="13.53515625" style="143" customWidth="1"/>
    <col min="5" max="5" width="12.84375" style="143" customWidth="1"/>
    <col min="6" max="8" width="12.3828125" style="143" customWidth="1"/>
    <col min="9" max="14" width="14.3046875" style="145" bestFit="1" customWidth="1"/>
    <col min="15" max="24" width="14.3046875" style="143" bestFit="1" customWidth="1"/>
    <col min="25" max="34" width="13.15234375" style="143" bestFit="1" customWidth="1"/>
    <col min="35" max="46" width="11.53515625" style="143" bestFit="1" customWidth="1"/>
    <col min="47" max="60" width="11.3828125" style="754"/>
    <col min="61" max="16384" width="11.3828125" style="143"/>
  </cols>
  <sheetData>
    <row r="1" spans="1:46" ht="12.9" thickBot="1">
      <c r="A1" s="752">
        <f>etab</f>
        <v>0</v>
      </c>
      <c r="B1" s="753"/>
      <c r="C1" s="754"/>
      <c r="D1" s="754"/>
      <c r="E1" s="754"/>
      <c r="F1" s="754"/>
      <c r="G1" s="754"/>
      <c r="H1" s="763"/>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row>
    <row r="2" spans="1:46" ht="25" customHeight="1" thickBot="1">
      <c r="A2" s="358" t="s">
        <v>477</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761"/>
      <c r="B3" s="762"/>
      <c r="C3" s="148">
        <f>exercice+1</f>
        <v>2022</v>
      </c>
      <c r="D3" s="148">
        <f>C3+1</f>
        <v>2023</v>
      </c>
      <c r="E3" s="148">
        <f>D3+1</f>
        <v>2024</v>
      </c>
      <c r="F3" s="148">
        <f>E3+1</f>
        <v>2025</v>
      </c>
      <c r="G3" s="148">
        <f>F3+1</f>
        <v>2026</v>
      </c>
      <c r="H3" s="359">
        <f>G3+1</f>
        <v>2027</v>
      </c>
      <c r="I3" s="148">
        <f t="shared" ref="I3:AT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si="0"/>
        <v>2053</v>
      </c>
      <c r="AI3" s="148">
        <f t="shared" si="0"/>
        <v>2054</v>
      </c>
      <c r="AJ3" s="148">
        <f t="shared" si="0"/>
        <v>2055</v>
      </c>
      <c r="AK3" s="148">
        <f t="shared" si="0"/>
        <v>2056</v>
      </c>
      <c r="AL3" s="148">
        <f t="shared" si="0"/>
        <v>2057</v>
      </c>
      <c r="AM3" s="148">
        <f t="shared" si="0"/>
        <v>2058</v>
      </c>
      <c r="AN3" s="148">
        <f t="shared" si="0"/>
        <v>2059</v>
      </c>
      <c r="AO3" s="148">
        <f t="shared" si="0"/>
        <v>2060</v>
      </c>
      <c r="AP3" s="148">
        <f t="shared" si="0"/>
        <v>2061</v>
      </c>
      <c r="AQ3" s="148">
        <f t="shared" si="0"/>
        <v>2062</v>
      </c>
      <c r="AR3" s="148">
        <f t="shared" si="0"/>
        <v>2063</v>
      </c>
      <c r="AS3" s="148">
        <f t="shared" si="0"/>
        <v>2064</v>
      </c>
      <c r="AT3" s="149">
        <f t="shared" si="0"/>
        <v>2065</v>
      </c>
    </row>
    <row r="4" spans="1:46" ht="24.9">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478</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70"/>
      <c r="C6" s="771"/>
      <c r="D6" s="771"/>
      <c r="E6" s="771"/>
      <c r="F6" s="771"/>
      <c r="G6" s="771"/>
      <c r="H6" s="772"/>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8"/>
      <c r="AH6" s="767"/>
      <c r="AI6" s="767"/>
      <c r="AJ6" s="767"/>
      <c r="AK6" s="767"/>
      <c r="AL6" s="767"/>
      <c r="AM6" s="767"/>
      <c r="AN6" s="767"/>
      <c r="AO6" s="767"/>
      <c r="AP6" s="767"/>
      <c r="AQ6" s="767"/>
      <c r="AR6" s="767"/>
      <c r="AS6" s="767"/>
      <c r="AT6" s="769"/>
    </row>
    <row r="7" spans="1:46" ht="15" customHeight="1">
      <c r="A7" s="158" t="s">
        <v>181</v>
      </c>
      <c r="B7" s="750" t="s">
        <v>182</v>
      </c>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c r="AG7" s="772"/>
      <c r="AH7" s="767"/>
      <c r="AI7" s="767"/>
      <c r="AJ7" s="767"/>
      <c r="AK7" s="767"/>
      <c r="AL7" s="767"/>
      <c r="AM7" s="767"/>
      <c r="AN7" s="767"/>
      <c r="AO7" s="767"/>
      <c r="AP7" s="767"/>
      <c r="AQ7" s="767"/>
      <c r="AR7" s="767"/>
      <c r="AS7" s="767"/>
      <c r="AT7" s="769"/>
    </row>
    <row r="8" spans="1:46" ht="15" customHeight="1">
      <c r="A8" s="161" t="s">
        <v>384</v>
      </c>
      <c r="B8" s="162"/>
      <c r="C8" s="771"/>
      <c r="D8" s="771"/>
      <c r="E8" s="771"/>
      <c r="F8" s="771"/>
      <c r="G8" s="771"/>
      <c r="H8" s="773"/>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3"/>
      <c r="AH8" s="774"/>
      <c r="AI8" s="774"/>
      <c r="AJ8" s="774"/>
      <c r="AK8" s="774"/>
      <c r="AL8" s="774"/>
      <c r="AM8" s="774"/>
      <c r="AN8" s="774"/>
      <c r="AO8" s="774"/>
      <c r="AP8" s="774"/>
      <c r="AQ8" s="774"/>
      <c r="AR8" s="774"/>
      <c r="AS8" s="774"/>
      <c r="AT8" s="775"/>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48"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9"/>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3" customHeight="1" thickBot="1">
      <c r="A14" s="755"/>
      <c r="B14" s="756"/>
      <c r="C14" s="757"/>
      <c r="D14" s="757"/>
      <c r="E14" s="757"/>
      <c r="F14" s="757"/>
      <c r="G14" s="757"/>
      <c r="H14" s="757"/>
      <c r="I14" s="758"/>
      <c r="J14" s="758"/>
      <c r="K14" s="758"/>
      <c r="L14" s="758"/>
      <c r="M14" s="758"/>
      <c r="N14" s="758"/>
      <c r="O14" s="758"/>
      <c r="P14" s="758"/>
      <c r="Q14" s="758"/>
      <c r="R14" s="758"/>
      <c r="S14" s="758"/>
      <c r="T14" s="758"/>
      <c r="U14" s="758"/>
      <c r="V14" s="758"/>
      <c r="W14" s="758"/>
      <c r="X14" s="758"/>
      <c r="Y14" s="758"/>
      <c r="Z14" s="758"/>
      <c r="AA14" s="758"/>
      <c r="AB14" s="758"/>
      <c r="AC14" s="758"/>
      <c r="AD14" s="758"/>
      <c r="AE14" s="758"/>
      <c r="AF14" s="758"/>
      <c r="AG14" s="759"/>
      <c r="AH14" s="758"/>
      <c r="AI14" s="758"/>
      <c r="AJ14" s="758"/>
      <c r="AK14" s="758"/>
      <c r="AL14" s="758"/>
      <c r="AM14" s="758"/>
      <c r="AN14" s="758"/>
      <c r="AO14" s="758"/>
      <c r="AP14" s="758"/>
      <c r="AQ14" s="758"/>
      <c r="AR14" s="758"/>
      <c r="AS14" s="758"/>
      <c r="AT14" s="760"/>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48"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50"/>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48"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50"/>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5" customHeight="1" thickBot="1">
      <c r="A35" s="353" t="s">
        <v>431</v>
      </c>
      <c r="B35" s="182"/>
      <c r="C35" s="549">
        <f t="shared" ref="C35:E35" ca="1" si="14">C9+C13+C15-C21-C30-C34</f>
        <v>0</v>
      </c>
      <c r="D35" s="549">
        <f t="shared" ca="1" si="14"/>
        <v>0</v>
      </c>
      <c r="E35" s="549">
        <f t="shared" ca="1" si="14"/>
        <v>0</v>
      </c>
      <c r="F35" s="549">
        <f ca="1">F9+F13+F15-F21-F30-F34</f>
        <v>0</v>
      </c>
      <c r="G35" s="549">
        <f t="shared" ref="G35:AT35" ca="1" si="15">G9+G13+G15-G21-G30-G34</f>
        <v>0</v>
      </c>
      <c r="H35" s="549">
        <f t="shared" ca="1" si="15"/>
        <v>0</v>
      </c>
      <c r="I35" s="549">
        <f t="shared" ca="1" si="15"/>
        <v>0</v>
      </c>
      <c r="J35" s="549">
        <f t="shared" ca="1" si="15"/>
        <v>0</v>
      </c>
      <c r="K35" s="549">
        <f t="shared" ca="1" si="15"/>
        <v>0</v>
      </c>
      <c r="L35" s="549">
        <f t="shared" ca="1" si="15"/>
        <v>0</v>
      </c>
      <c r="M35" s="549">
        <f t="shared" ca="1" si="15"/>
        <v>0</v>
      </c>
      <c r="N35" s="549">
        <f t="shared" ca="1" si="15"/>
        <v>0</v>
      </c>
      <c r="O35" s="549">
        <f t="shared" ca="1" si="15"/>
        <v>0</v>
      </c>
      <c r="P35" s="549">
        <f t="shared" ca="1" si="15"/>
        <v>0</v>
      </c>
      <c r="Q35" s="549">
        <f t="shared" ca="1" si="15"/>
        <v>0</v>
      </c>
      <c r="R35" s="549">
        <f t="shared" ca="1" si="15"/>
        <v>0</v>
      </c>
      <c r="S35" s="549">
        <f t="shared" ca="1" si="15"/>
        <v>0</v>
      </c>
      <c r="T35" s="549">
        <f t="shared" ca="1" si="15"/>
        <v>0</v>
      </c>
      <c r="U35" s="549">
        <f t="shared" ca="1" si="15"/>
        <v>0</v>
      </c>
      <c r="V35" s="549">
        <f t="shared" ca="1" si="15"/>
        <v>0</v>
      </c>
      <c r="W35" s="549">
        <f t="shared" ca="1" si="15"/>
        <v>0</v>
      </c>
      <c r="X35" s="549">
        <f t="shared" ca="1" si="15"/>
        <v>0</v>
      </c>
      <c r="Y35" s="549">
        <f t="shared" ca="1" si="15"/>
        <v>0</v>
      </c>
      <c r="Z35" s="549">
        <f t="shared" ca="1" si="15"/>
        <v>0</v>
      </c>
      <c r="AA35" s="549">
        <f t="shared" ca="1" si="15"/>
        <v>0</v>
      </c>
      <c r="AB35" s="549">
        <f t="shared" ca="1" si="15"/>
        <v>0</v>
      </c>
      <c r="AC35" s="549">
        <f t="shared" ca="1" si="15"/>
        <v>0</v>
      </c>
      <c r="AD35" s="549">
        <f t="shared" ca="1" si="15"/>
        <v>0</v>
      </c>
      <c r="AE35" s="549">
        <f t="shared" ca="1" si="15"/>
        <v>0</v>
      </c>
      <c r="AF35" s="549">
        <f t="shared" ca="1" si="15"/>
        <v>0</v>
      </c>
      <c r="AG35" s="549">
        <f t="shared" ca="1" si="15"/>
        <v>0</v>
      </c>
      <c r="AH35" s="549">
        <f t="shared" ca="1" si="15"/>
        <v>0</v>
      </c>
      <c r="AI35" s="549">
        <f t="shared" ca="1" si="15"/>
        <v>0</v>
      </c>
      <c r="AJ35" s="549">
        <f t="shared" ca="1" si="15"/>
        <v>0</v>
      </c>
      <c r="AK35" s="549">
        <f t="shared" ca="1" si="15"/>
        <v>0</v>
      </c>
      <c r="AL35" s="549">
        <f t="shared" ca="1" si="15"/>
        <v>0</v>
      </c>
      <c r="AM35" s="549">
        <f t="shared" ca="1" si="15"/>
        <v>0</v>
      </c>
      <c r="AN35" s="549">
        <f t="shared" ca="1" si="15"/>
        <v>0</v>
      </c>
      <c r="AO35" s="549">
        <f t="shared" ca="1" si="15"/>
        <v>0</v>
      </c>
      <c r="AP35" s="549">
        <f t="shared" ca="1" si="15"/>
        <v>0</v>
      </c>
      <c r="AQ35" s="549">
        <f t="shared" ca="1" si="15"/>
        <v>0</v>
      </c>
      <c r="AR35" s="549">
        <f t="shared" ca="1" si="15"/>
        <v>0</v>
      </c>
      <c r="AS35" s="549">
        <f t="shared" ca="1" si="15"/>
        <v>0</v>
      </c>
      <c r="AT35" s="549">
        <f t="shared" ca="1" si="15"/>
        <v>0</v>
      </c>
    </row>
    <row r="36" spans="1:60" ht="16.5" customHeight="1" thickBot="1">
      <c r="A36" s="752" t="s">
        <v>432</v>
      </c>
      <c r="B36" s="753"/>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row>
    <row r="37" spans="1:60">
      <c r="A37" s="466" t="s">
        <v>409</v>
      </c>
      <c r="B37" s="467" t="s">
        <v>421</v>
      </c>
      <c r="C37" s="548">
        <v>0</v>
      </c>
      <c r="D37" s="474">
        <f>C37</f>
        <v>0</v>
      </c>
      <c r="E37" s="474">
        <f t="shared" ref="E37:AT37" si="16">D37</f>
        <v>0</v>
      </c>
      <c r="F37" s="474">
        <f t="shared" si="16"/>
        <v>0</v>
      </c>
      <c r="G37" s="474">
        <f t="shared" si="16"/>
        <v>0</v>
      </c>
      <c r="H37" s="474">
        <f t="shared" si="16"/>
        <v>0</v>
      </c>
      <c r="I37" s="474">
        <f t="shared" si="16"/>
        <v>0</v>
      </c>
      <c r="J37" s="474">
        <f t="shared" si="16"/>
        <v>0</v>
      </c>
      <c r="K37" s="474">
        <f t="shared" si="16"/>
        <v>0</v>
      </c>
      <c r="L37" s="474">
        <f t="shared" si="16"/>
        <v>0</v>
      </c>
      <c r="M37" s="474">
        <f t="shared" si="16"/>
        <v>0</v>
      </c>
      <c r="N37" s="474">
        <f t="shared" si="16"/>
        <v>0</v>
      </c>
      <c r="O37" s="474">
        <f t="shared" si="16"/>
        <v>0</v>
      </c>
      <c r="P37" s="474">
        <f t="shared" si="16"/>
        <v>0</v>
      </c>
      <c r="Q37" s="474">
        <f t="shared" si="16"/>
        <v>0</v>
      </c>
      <c r="R37" s="474">
        <f t="shared" si="16"/>
        <v>0</v>
      </c>
      <c r="S37" s="474">
        <f t="shared" si="16"/>
        <v>0</v>
      </c>
      <c r="T37" s="474">
        <f t="shared" si="16"/>
        <v>0</v>
      </c>
      <c r="U37" s="474">
        <f t="shared" si="16"/>
        <v>0</v>
      </c>
      <c r="V37" s="474">
        <f t="shared" si="16"/>
        <v>0</v>
      </c>
      <c r="W37" s="474">
        <f t="shared" si="16"/>
        <v>0</v>
      </c>
      <c r="X37" s="474">
        <f t="shared" si="16"/>
        <v>0</v>
      </c>
      <c r="Y37" s="474">
        <f t="shared" si="16"/>
        <v>0</v>
      </c>
      <c r="Z37" s="474">
        <f t="shared" si="16"/>
        <v>0</v>
      </c>
      <c r="AA37" s="474">
        <f t="shared" si="16"/>
        <v>0</v>
      </c>
      <c r="AB37" s="474">
        <f t="shared" si="16"/>
        <v>0</v>
      </c>
      <c r="AC37" s="474">
        <f t="shared" si="16"/>
        <v>0</v>
      </c>
      <c r="AD37" s="474">
        <f t="shared" si="16"/>
        <v>0</v>
      </c>
      <c r="AE37" s="474">
        <f t="shared" si="16"/>
        <v>0</v>
      </c>
      <c r="AF37" s="474">
        <f t="shared" si="16"/>
        <v>0</v>
      </c>
      <c r="AG37" s="474">
        <f t="shared" si="16"/>
        <v>0</v>
      </c>
      <c r="AH37" s="474">
        <f t="shared" si="16"/>
        <v>0</v>
      </c>
      <c r="AI37" s="474">
        <f t="shared" si="16"/>
        <v>0</v>
      </c>
      <c r="AJ37" s="474">
        <f t="shared" si="16"/>
        <v>0</v>
      </c>
      <c r="AK37" s="474">
        <f t="shared" si="16"/>
        <v>0</v>
      </c>
      <c r="AL37" s="474">
        <f t="shared" si="16"/>
        <v>0</v>
      </c>
      <c r="AM37" s="474">
        <f t="shared" si="16"/>
        <v>0</v>
      </c>
      <c r="AN37" s="474">
        <f t="shared" si="16"/>
        <v>0</v>
      </c>
      <c r="AO37" s="474">
        <f t="shared" si="16"/>
        <v>0</v>
      </c>
      <c r="AP37" s="474">
        <f t="shared" si="16"/>
        <v>0</v>
      </c>
      <c r="AQ37" s="474">
        <f t="shared" si="16"/>
        <v>0</v>
      </c>
      <c r="AR37" s="474">
        <f t="shared" si="16"/>
        <v>0</v>
      </c>
      <c r="AS37" s="474">
        <f t="shared" si="16"/>
        <v>0</v>
      </c>
      <c r="AT37" s="474">
        <f t="shared" si="16"/>
        <v>0</v>
      </c>
    </row>
    <row r="38" spans="1:60" ht="14.25" customHeight="1">
      <c r="A38" s="158" t="s">
        <v>419</v>
      </c>
      <c r="B38" s="848"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c r="A39" s="158" t="s">
        <v>420</v>
      </c>
      <c r="B39" s="850"/>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2.9" thickBot="1">
      <c r="A40" s="471" t="s">
        <v>425</v>
      </c>
      <c r="B40" s="472"/>
      <c r="C40" s="473">
        <f>(SUM(C38:C39))-C37</f>
        <v>0</v>
      </c>
      <c r="D40" s="473">
        <f t="shared" ref="D40" si="17">(SUM(D38:D39))-D37</f>
        <v>0</v>
      </c>
      <c r="E40" s="473">
        <f t="shared" ref="E40:AT40" si="18">(SUM(E38:E39))-E37</f>
        <v>0</v>
      </c>
      <c r="F40" s="473">
        <f t="shared" si="18"/>
        <v>0</v>
      </c>
      <c r="G40" s="473">
        <f t="shared" si="18"/>
        <v>0</v>
      </c>
      <c r="H40" s="473">
        <f t="shared" si="18"/>
        <v>0</v>
      </c>
      <c r="I40" s="473">
        <f t="shared" si="18"/>
        <v>0</v>
      </c>
      <c r="J40" s="473">
        <f t="shared" si="18"/>
        <v>0</v>
      </c>
      <c r="K40" s="473">
        <f t="shared" si="18"/>
        <v>0</v>
      </c>
      <c r="L40" s="473">
        <f t="shared" si="18"/>
        <v>0</v>
      </c>
      <c r="M40" s="473">
        <f t="shared" si="18"/>
        <v>0</v>
      </c>
      <c r="N40" s="473">
        <f t="shared" si="18"/>
        <v>0</v>
      </c>
      <c r="O40" s="473">
        <f t="shared" si="18"/>
        <v>0</v>
      </c>
      <c r="P40" s="473">
        <f t="shared" si="18"/>
        <v>0</v>
      </c>
      <c r="Q40" s="473">
        <f t="shared" si="18"/>
        <v>0</v>
      </c>
      <c r="R40" s="473">
        <f t="shared" si="18"/>
        <v>0</v>
      </c>
      <c r="S40" s="473">
        <f t="shared" si="18"/>
        <v>0</v>
      </c>
      <c r="T40" s="473">
        <f t="shared" si="18"/>
        <v>0</v>
      </c>
      <c r="U40" s="473">
        <f t="shared" si="18"/>
        <v>0</v>
      </c>
      <c r="V40" s="473">
        <f t="shared" si="18"/>
        <v>0</v>
      </c>
      <c r="W40" s="473">
        <f t="shared" si="18"/>
        <v>0</v>
      </c>
      <c r="X40" s="473">
        <f t="shared" si="18"/>
        <v>0</v>
      </c>
      <c r="Y40" s="473">
        <f t="shared" si="18"/>
        <v>0</v>
      </c>
      <c r="Z40" s="473">
        <f t="shared" si="18"/>
        <v>0</v>
      </c>
      <c r="AA40" s="473">
        <f t="shared" si="18"/>
        <v>0</v>
      </c>
      <c r="AB40" s="473">
        <f t="shared" si="18"/>
        <v>0</v>
      </c>
      <c r="AC40" s="473">
        <f t="shared" si="18"/>
        <v>0</v>
      </c>
      <c r="AD40" s="473">
        <f t="shared" si="18"/>
        <v>0</v>
      </c>
      <c r="AE40" s="473">
        <f t="shared" si="18"/>
        <v>0</v>
      </c>
      <c r="AF40" s="473">
        <f t="shared" si="18"/>
        <v>0</v>
      </c>
      <c r="AG40" s="473">
        <f t="shared" si="18"/>
        <v>0</v>
      </c>
      <c r="AH40" s="473">
        <f t="shared" si="18"/>
        <v>0</v>
      </c>
      <c r="AI40" s="473">
        <f t="shared" si="18"/>
        <v>0</v>
      </c>
      <c r="AJ40" s="473">
        <f t="shared" si="18"/>
        <v>0</v>
      </c>
      <c r="AK40" s="473">
        <f t="shared" si="18"/>
        <v>0</v>
      </c>
      <c r="AL40" s="473">
        <f t="shared" si="18"/>
        <v>0</v>
      </c>
      <c r="AM40" s="473">
        <f t="shared" si="18"/>
        <v>0</v>
      </c>
      <c r="AN40" s="473">
        <f t="shared" si="18"/>
        <v>0</v>
      </c>
      <c r="AO40" s="473">
        <f t="shared" si="18"/>
        <v>0</v>
      </c>
      <c r="AP40" s="473">
        <f t="shared" si="18"/>
        <v>0</v>
      </c>
      <c r="AQ40" s="473">
        <f t="shared" si="18"/>
        <v>0</v>
      </c>
      <c r="AR40" s="473">
        <f t="shared" si="18"/>
        <v>0</v>
      </c>
      <c r="AS40" s="473">
        <f t="shared" si="18"/>
        <v>0</v>
      </c>
      <c r="AT40" s="473">
        <f t="shared" si="18"/>
        <v>0</v>
      </c>
    </row>
    <row r="41" spans="1:60" ht="23.15" thickBot="1">
      <c r="A41" s="353" t="s">
        <v>433</v>
      </c>
      <c r="B41" s="182"/>
      <c r="C41" s="465">
        <f ca="1">C35-C40</f>
        <v>0</v>
      </c>
      <c r="D41" s="465">
        <f t="shared" ref="D41:AT41" ca="1" si="19">D35-D40</f>
        <v>0</v>
      </c>
      <c r="E41" s="465">
        <f t="shared" ca="1" si="19"/>
        <v>0</v>
      </c>
      <c r="F41" s="465">
        <f ca="1">F35-F40</f>
        <v>0</v>
      </c>
      <c r="G41" s="465">
        <f t="shared" ca="1" si="19"/>
        <v>0</v>
      </c>
      <c r="H41" s="465">
        <f t="shared" ca="1" si="19"/>
        <v>0</v>
      </c>
      <c r="I41" s="465">
        <f t="shared" ca="1" si="19"/>
        <v>0</v>
      </c>
      <c r="J41" s="465">
        <f t="shared" ca="1" si="19"/>
        <v>0</v>
      </c>
      <c r="K41" s="465">
        <f t="shared" ca="1" si="19"/>
        <v>0</v>
      </c>
      <c r="L41" s="465">
        <f t="shared" ca="1" si="19"/>
        <v>0</v>
      </c>
      <c r="M41" s="465">
        <f t="shared" ca="1" si="19"/>
        <v>0</v>
      </c>
      <c r="N41" s="465">
        <f t="shared" ca="1" si="19"/>
        <v>0</v>
      </c>
      <c r="O41" s="465">
        <f t="shared" ca="1" si="19"/>
        <v>0</v>
      </c>
      <c r="P41" s="465">
        <f t="shared" ca="1" si="19"/>
        <v>0</v>
      </c>
      <c r="Q41" s="465">
        <f t="shared" ca="1" si="19"/>
        <v>0</v>
      </c>
      <c r="R41" s="465">
        <f t="shared" ca="1" si="19"/>
        <v>0</v>
      </c>
      <c r="S41" s="465">
        <f t="shared" ca="1" si="19"/>
        <v>0</v>
      </c>
      <c r="T41" s="465">
        <f t="shared" ca="1" si="19"/>
        <v>0</v>
      </c>
      <c r="U41" s="465">
        <f t="shared" ca="1" si="19"/>
        <v>0</v>
      </c>
      <c r="V41" s="465">
        <f t="shared" ca="1" si="19"/>
        <v>0</v>
      </c>
      <c r="W41" s="465">
        <f t="shared" ca="1" si="19"/>
        <v>0</v>
      </c>
      <c r="X41" s="465">
        <f t="shared" ca="1" si="19"/>
        <v>0</v>
      </c>
      <c r="Y41" s="465">
        <f t="shared" ca="1" si="19"/>
        <v>0</v>
      </c>
      <c r="Z41" s="465">
        <f t="shared" ca="1" si="19"/>
        <v>0</v>
      </c>
      <c r="AA41" s="465">
        <f t="shared" ca="1" si="19"/>
        <v>0</v>
      </c>
      <c r="AB41" s="465">
        <f t="shared" ca="1" si="19"/>
        <v>0</v>
      </c>
      <c r="AC41" s="465">
        <f t="shared" ca="1" si="19"/>
        <v>0</v>
      </c>
      <c r="AD41" s="465">
        <f t="shared" ca="1" si="19"/>
        <v>0</v>
      </c>
      <c r="AE41" s="465">
        <f t="shared" ca="1" si="19"/>
        <v>0</v>
      </c>
      <c r="AF41" s="465">
        <f t="shared" ca="1" si="19"/>
        <v>0</v>
      </c>
      <c r="AG41" s="465">
        <f t="shared" ca="1" si="19"/>
        <v>0</v>
      </c>
      <c r="AH41" s="465">
        <f t="shared" ca="1" si="19"/>
        <v>0</v>
      </c>
      <c r="AI41" s="465">
        <f t="shared" ca="1" si="19"/>
        <v>0</v>
      </c>
      <c r="AJ41" s="465">
        <f t="shared" ca="1" si="19"/>
        <v>0</v>
      </c>
      <c r="AK41" s="465">
        <f t="shared" ca="1" si="19"/>
        <v>0</v>
      </c>
      <c r="AL41" s="465">
        <f t="shared" ca="1" si="19"/>
        <v>0</v>
      </c>
      <c r="AM41" s="465">
        <f t="shared" ca="1" si="19"/>
        <v>0</v>
      </c>
      <c r="AN41" s="465">
        <f t="shared" ca="1" si="19"/>
        <v>0</v>
      </c>
      <c r="AO41" s="465">
        <f t="shared" ca="1" si="19"/>
        <v>0</v>
      </c>
      <c r="AP41" s="465">
        <f t="shared" ca="1" si="19"/>
        <v>0</v>
      </c>
      <c r="AQ41" s="465">
        <f t="shared" ca="1" si="19"/>
        <v>0</v>
      </c>
      <c r="AR41" s="465">
        <f t="shared" ca="1" si="19"/>
        <v>0</v>
      </c>
      <c r="AS41" s="465">
        <f t="shared" ca="1" si="19"/>
        <v>0</v>
      </c>
      <c r="AT41" s="465">
        <f t="shared" ca="1" si="19"/>
        <v>0</v>
      </c>
    </row>
    <row r="42" spans="1:60" ht="12.9" thickBot="1">
      <c r="A42" s="764"/>
      <c r="B42" s="765"/>
      <c r="C42" s="765"/>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row>
    <row r="43" spans="1:60">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60">
      <c r="A44" s="789" t="s">
        <v>484</v>
      </c>
      <c r="B44" s="790"/>
      <c r="C44" s="791"/>
      <c r="D44" s="794"/>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60" ht="12.9" thickBot="1">
      <c r="A45" s="778" t="s">
        <v>482</v>
      </c>
      <c r="B45" s="779"/>
      <c r="C45" s="793">
        <f>C43*365*95%</f>
        <v>0</v>
      </c>
      <c r="D45" s="797">
        <f t="shared" ref="D45:AT45" si="20">D43*365*95%</f>
        <v>0</v>
      </c>
      <c r="E45" s="797">
        <f t="shared" si="20"/>
        <v>0</v>
      </c>
      <c r="F45" s="797">
        <f t="shared" si="20"/>
        <v>0</v>
      </c>
      <c r="G45" s="797">
        <f t="shared" si="20"/>
        <v>0</v>
      </c>
      <c r="H45" s="797">
        <f t="shared" si="20"/>
        <v>0</v>
      </c>
      <c r="I45" s="797">
        <f t="shared" si="20"/>
        <v>0</v>
      </c>
      <c r="J45" s="797">
        <f t="shared" si="20"/>
        <v>0</v>
      </c>
      <c r="K45" s="797">
        <f t="shared" si="20"/>
        <v>0</v>
      </c>
      <c r="L45" s="797">
        <f t="shared" si="20"/>
        <v>0</v>
      </c>
      <c r="M45" s="797">
        <f t="shared" si="20"/>
        <v>0</v>
      </c>
      <c r="N45" s="798">
        <f t="shared" si="20"/>
        <v>0</v>
      </c>
      <c r="O45" s="798">
        <f t="shared" si="20"/>
        <v>0</v>
      </c>
      <c r="P45" s="798">
        <f t="shared" si="20"/>
        <v>0</v>
      </c>
      <c r="Q45" s="798">
        <f t="shared" si="20"/>
        <v>0</v>
      </c>
      <c r="R45" s="798">
        <f t="shared" si="20"/>
        <v>0</v>
      </c>
      <c r="S45" s="798">
        <f t="shared" si="20"/>
        <v>0</v>
      </c>
      <c r="T45" s="798">
        <f t="shared" si="20"/>
        <v>0</v>
      </c>
      <c r="U45" s="798">
        <f t="shared" si="20"/>
        <v>0</v>
      </c>
      <c r="V45" s="798">
        <f t="shared" si="20"/>
        <v>0</v>
      </c>
      <c r="W45" s="798">
        <f t="shared" si="20"/>
        <v>0</v>
      </c>
      <c r="X45" s="798">
        <f t="shared" si="20"/>
        <v>0</v>
      </c>
      <c r="Y45" s="798">
        <f t="shared" si="20"/>
        <v>0</v>
      </c>
      <c r="Z45" s="798">
        <f t="shared" si="20"/>
        <v>0</v>
      </c>
      <c r="AA45" s="798">
        <f t="shared" si="20"/>
        <v>0</v>
      </c>
      <c r="AB45" s="798">
        <f t="shared" si="20"/>
        <v>0</v>
      </c>
      <c r="AC45" s="798">
        <f t="shared" si="20"/>
        <v>0</v>
      </c>
      <c r="AD45" s="798">
        <f t="shared" si="20"/>
        <v>0</v>
      </c>
      <c r="AE45" s="798">
        <f t="shared" si="20"/>
        <v>0</v>
      </c>
      <c r="AF45" s="798">
        <f t="shared" si="20"/>
        <v>0</v>
      </c>
      <c r="AG45" s="798">
        <f t="shared" si="20"/>
        <v>0</v>
      </c>
      <c r="AH45" s="798">
        <f t="shared" si="20"/>
        <v>0</v>
      </c>
      <c r="AI45" s="798">
        <f t="shared" si="20"/>
        <v>0</v>
      </c>
      <c r="AJ45" s="798">
        <f t="shared" si="20"/>
        <v>0</v>
      </c>
      <c r="AK45" s="798">
        <f t="shared" si="20"/>
        <v>0</v>
      </c>
      <c r="AL45" s="798">
        <f t="shared" si="20"/>
        <v>0</v>
      </c>
      <c r="AM45" s="798">
        <f t="shared" si="20"/>
        <v>0</v>
      </c>
      <c r="AN45" s="798">
        <f t="shared" si="20"/>
        <v>0</v>
      </c>
      <c r="AO45" s="798">
        <f t="shared" si="20"/>
        <v>0</v>
      </c>
      <c r="AP45" s="798">
        <f t="shared" si="20"/>
        <v>0</v>
      </c>
      <c r="AQ45" s="798">
        <f t="shared" si="20"/>
        <v>0</v>
      </c>
      <c r="AR45" s="798">
        <f t="shared" si="20"/>
        <v>0</v>
      </c>
      <c r="AS45" s="798">
        <f t="shared" si="20"/>
        <v>0</v>
      </c>
      <c r="AT45" s="798">
        <f t="shared" si="20"/>
        <v>0</v>
      </c>
    </row>
    <row r="46" spans="1:60">
      <c r="A46" s="751" t="s">
        <v>474</v>
      </c>
      <c r="B46" s="782"/>
      <c r="C46" s="792" t="e">
        <f ca="1">C41/($C$43*365)</f>
        <v>#DIV/0!</v>
      </c>
      <c r="D46" s="802" t="e">
        <f t="shared" ref="D46:AT46" ca="1" si="21">D41/($C$43*365)</f>
        <v>#DIV/0!</v>
      </c>
      <c r="E46" s="802" t="e">
        <f t="shared" ca="1" si="21"/>
        <v>#DIV/0!</v>
      </c>
      <c r="F46" s="802" t="e">
        <f t="shared" ca="1" si="21"/>
        <v>#DIV/0!</v>
      </c>
      <c r="G46" s="802" t="e">
        <f t="shared" ca="1" si="21"/>
        <v>#DIV/0!</v>
      </c>
      <c r="H46" s="802" t="e">
        <f t="shared" ca="1" si="21"/>
        <v>#DIV/0!</v>
      </c>
      <c r="I46" s="802" t="e">
        <f t="shared" ca="1" si="21"/>
        <v>#DIV/0!</v>
      </c>
      <c r="J46" s="802" t="e">
        <f t="shared" ca="1" si="21"/>
        <v>#DIV/0!</v>
      </c>
      <c r="K46" s="802" t="e">
        <f t="shared" ca="1" si="21"/>
        <v>#DIV/0!</v>
      </c>
      <c r="L46" s="802" t="e">
        <f t="shared" ca="1" si="21"/>
        <v>#DIV/0!</v>
      </c>
      <c r="M46" s="802" t="e">
        <f t="shared" ca="1" si="21"/>
        <v>#DIV/0!</v>
      </c>
      <c r="N46" s="803" t="e">
        <f t="shared" ca="1" si="21"/>
        <v>#DIV/0!</v>
      </c>
      <c r="O46" s="804" t="e">
        <f t="shared" ca="1" si="21"/>
        <v>#DIV/0!</v>
      </c>
      <c r="P46" s="804" t="e">
        <f t="shared" ca="1" si="21"/>
        <v>#DIV/0!</v>
      </c>
      <c r="Q46" s="804" t="e">
        <f t="shared" ca="1" si="21"/>
        <v>#DIV/0!</v>
      </c>
      <c r="R46" s="804" t="e">
        <f t="shared" ca="1" si="21"/>
        <v>#DIV/0!</v>
      </c>
      <c r="S46" s="804" t="e">
        <f t="shared" ca="1" si="21"/>
        <v>#DIV/0!</v>
      </c>
      <c r="T46" s="804" t="e">
        <f t="shared" ca="1" si="21"/>
        <v>#DIV/0!</v>
      </c>
      <c r="U46" s="804" t="e">
        <f t="shared" ca="1" si="21"/>
        <v>#DIV/0!</v>
      </c>
      <c r="V46" s="804" t="e">
        <f t="shared" ca="1" si="21"/>
        <v>#DIV/0!</v>
      </c>
      <c r="W46" s="804" t="e">
        <f t="shared" ca="1" si="21"/>
        <v>#DIV/0!</v>
      </c>
      <c r="X46" s="804" t="e">
        <f t="shared" ca="1" si="21"/>
        <v>#DIV/0!</v>
      </c>
      <c r="Y46" s="804" t="e">
        <f t="shared" ca="1" si="21"/>
        <v>#DIV/0!</v>
      </c>
      <c r="Z46" s="804" t="e">
        <f t="shared" ca="1" si="21"/>
        <v>#DIV/0!</v>
      </c>
      <c r="AA46" s="804" t="e">
        <f t="shared" ca="1" si="21"/>
        <v>#DIV/0!</v>
      </c>
      <c r="AB46" s="804" t="e">
        <f t="shared" ca="1" si="21"/>
        <v>#DIV/0!</v>
      </c>
      <c r="AC46" s="804" t="e">
        <f t="shared" ca="1" si="21"/>
        <v>#DIV/0!</v>
      </c>
      <c r="AD46" s="804" t="e">
        <f t="shared" ca="1" si="21"/>
        <v>#DIV/0!</v>
      </c>
      <c r="AE46" s="804" t="e">
        <f t="shared" ca="1" si="21"/>
        <v>#DIV/0!</v>
      </c>
      <c r="AF46" s="804" t="e">
        <f t="shared" ca="1" si="21"/>
        <v>#DIV/0!</v>
      </c>
      <c r="AG46" s="804" t="e">
        <f t="shared" ca="1" si="21"/>
        <v>#DIV/0!</v>
      </c>
      <c r="AH46" s="804" t="e">
        <f t="shared" ca="1" si="21"/>
        <v>#DIV/0!</v>
      </c>
      <c r="AI46" s="804" t="e">
        <f t="shared" ca="1" si="21"/>
        <v>#DIV/0!</v>
      </c>
      <c r="AJ46" s="804" t="e">
        <f t="shared" ca="1" si="21"/>
        <v>#DIV/0!</v>
      </c>
      <c r="AK46" s="804" t="e">
        <f t="shared" ca="1" si="21"/>
        <v>#DIV/0!</v>
      </c>
      <c r="AL46" s="804" t="e">
        <f t="shared" ca="1" si="21"/>
        <v>#DIV/0!</v>
      </c>
      <c r="AM46" s="804" t="e">
        <f t="shared" ca="1" si="21"/>
        <v>#DIV/0!</v>
      </c>
      <c r="AN46" s="804" t="e">
        <f t="shared" ca="1" si="21"/>
        <v>#DIV/0!</v>
      </c>
      <c r="AO46" s="804" t="e">
        <f t="shared" ca="1" si="21"/>
        <v>#DIV/0!</v>
      </c>
      <c r="AP46" s="804" t="e">
        <f t="shared" ca="1" si="21"/>
        <v>#DIV/0!</v>
      </c>
      <c r="AQ46" s="804" t="e">
        <f t="shared" ca="1" si="21"/>
        <v>#DIV/0!</v>
      </c>
      <c r="AR46" s="804" t="e">
        <f t="shared" ca="1" si="21"/>
        <v>#DIV/0!</v>
      </c>
      <c r="AS46" s="804" t="e">
        <f t="shared" ca="1" si="21"/>
        <v>#DIV/0!</v>
      </c>
      <c r="AT46" s="804" t="e">
        <f t="shared" ca="1" si="21"/>
        <v>#DIV/0!</v>
      </c>
    </row>
    <row r="47" spans="1:60" s="145" customFormat="1">
      <c r="A47" s="781" t="str">
        <f>"Tarif Hébergement "&amp;C3-1</f>
        <v>Tarif Hébergement 2021</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754"/>
      <c r="AV47" s="754"/>
      <c r="AW47" s="754"/>
      <c r="AX47" s="754"/>
      <c r="AY47" s="754"/>
      <c r="AZ47" s="754"/>
      <c r="BA47" s="754"/>
      <c r="BB47" s="754"/>
      <c r="BC47" s="754"/>
      <c r="BD47" s="754"/>
      <c r="BE47" s="754"/>
      <c r="BF47" s="754"/>
      <c r="BG47" s="754"/>
      <c r="BH47" s="754"/>
    </row>
    <row r="48" spans="1:60" s="145" customFormat="1" ht="12.9" thickBot="1">
      <c r="A48" s="780" t="s">
        <v>475</v>
      </c>
      <c r="B48" s="783"/>
      <c r="C48" s="808" t="e">
        <f ca="1">C47+C46</f>
        <v>#DIV/0!</v>
      </c>
      <c r="D48" s="809" t="e">
        <f ca="1">$C$47+D46</f>
        <v>#DIV/0!</v>
      </c>
      <c r="E48" s="809" t="e">
        <f t="shared" ref="E48:AT48" ca="1" si="22">$C$47+E46</f>
        <v>#DIV/0!</v>
      </c>
      <c r="F48" s="809" t="e">
        <f t="shared" ca="1" si="22"/>
        <v>#DIV/0!</v>
      </c>
      <c r="G48" s="809" t="e">
        <f t="shared" ca="1" si="22"/>
        <v>#DIV/0!</v>
      </c>
      <c r="H48" s="809" t="e">
        <f t="shared" ca="1" si="22"/>
        <v>#DIV/0!</v>
      </c>
      <c r="I48" s="809" t="e">
        <f t="shared" ca="1" si="22"/>
        <v>#DIV/0!</v>
      </c>
      <c r="J48" s="809" t="e">
        <f t="shared" ca="1" si="22"/>
        <v>#DIV/0!</v>
      </c>
      <c r="K48" s="809" t="e">
        <f t="shared" ca="1" si="22"/>
        <v>#DIV/0!</v>
      </c>
      <c r="L48" s="809" t="e">
        <f t="shared" ca="1" si="22"/>
        <v>#DIV/0!</v>
      </c>
      <c r="M48" s="809" t="e">
        <f t="shared" ca="1" si="22"/>
        <v>#DIV/0!</v>
      </c>
      <c r="N48" s="810" t="e">
        <f t="shared" ca="1" si="22"/>
        <v>#DIV/0!</v>
      </c>
      <c r="O48" s="810" t="e">
        <f t="shared" ca="1" si="22"/>
        <v>#DIV/0!</v>
      </c>
      <c r="P48" s="810" t="e">
        <f t="shared" ca="1" si="22"/>
        <v>#DIV/0!</v>
      </c>
      <c r="Q48" s="810" t="e">
        <f t="shared" ca="1" si="22"/>
        <v>#DIV/0!</v>
      </c>
      <c r="R48" s="810" t="e">
        <f t="shared" ca="1" si="22"/>
        <v>#DIV/0!</v>
      </c>
      <c r="S48" s="810" t="e">
        <f t="shared" ca="1" si="22"/>
        <v>#DIV/0!</v>
      </c>
      <c r="T48" s="810" t="e">
        <f t="shared" ca="1" si="22"/>
        <v>#DIV/0!</v>
      </c>
      <c r="U48" s="810" t="e">
        <f t="shared" ca="1" si="22"/>
        <v>#DIV/0!</v>
      </c>
      <c r="V48" s="810" t="e">
        <f t="shared" ca="1" si="22"/>
        <v>#DIV/0!</v>
      </c>
      <c r="W48" s="810" t="e">
        <f t="shared" ca="1" si="22"/>
        <v>#DIV/0!</v>
      </c>
      <c r="X48" s="810" t="e">
        <f t="shared" ca="1" si="22"/>
        <v>#DIV/0!</v>
      </c>
      <c r="Y48" s="810" t="e">
        <f t="shared" ca="1" si="22"/>
        <v>#DIV/0!</v>
      </c>
      <c r="Z48" s="810" t="e">
        <f t="shared" ca="1" si="22"/>
        <v>#DIV/0!</v>
      </c>
      <c r="AA48" s="810" t="e">
        <f t="shared" ca="1" si="22"/>
        <v>#DIV/0!</v>
      </c>
      <c r="AB48" s="810" t="e">
        <f t="shared" ca="1" si="22"/>
        <v>#DIV/0!</v>
      </c>
      <c r="AC48" s="810" t="e">
        <f t="shared" ca="1" si="22"/>
        <v>#DIV/0!</v>
      </c>
      <c r="AD48" s="810" t="e">
        <f t="shared" ca="1" si="22"/>
        <v>#DIV/0!</v>
      </c>
      <c r="AE48" s="810" t="e">
        <f t="shared" ca="1" si="22"/>
        <v>#DIV/0!</v>
      </c>
      <c r="AF48" s="810" t="e">
        <f t="shared" ca="1" si="22"/>
        <v>#DIV/0!</v>
      </c>
      <c r="AG48" s="810" t="e">
        <f t="shared" ca="1" si="22"/>
        <v>#DIV/0!</v>
      </c>
      <c r="AH48" s="810" t="e">
        <f t="shared" ca="1" si="22"/>
        <v>#DIV/0!</v>
      </c>
      <c r="AI48" s="810" t="e">
        <f t="shared" ca="1" si="22"/>
        <v>#DIV/0!</v>
      </c>
      <c r="AJ48" s="810" t="e">
        <f t="shared" ca="1" si="22"/>
        <v>#DIV/0!</v>
      </c>
      <c r="AK48" s="810" t="e">
        <f t="shared" ca="1" si="22"/>
        <v>#DIV/0!</v>
      </c>
      <c r="AL48" s="810" t="e">
        <f t="shared" ca="1" si="22"/>
        <v>#DIV/0!</v>
      </c>
      <c r="AM48" s="810" t="e">
        <f t="shared" ca="1" si="22"/>
        <v>#DIV/0!</v>
      </c>
      <c r="AN48" s="810" t="e">
        <f t="shared" ca="1" si="22"/>
        <v>#DIV/0!</v>
      </c>
      <c r="AO48" s="810" t="e">
        <f t="shared" ca="1" si="22"/>
        <v>#DIV/0!</v>
      </c>
      <c r="AP48" s="810" t="e">
        <f t="shared" ca="1" si="22"/>
        <v>#DIV/0!</v>
      </c>
      <c r="AQ48" s="810" t="e">
        <f t="shared" ca="1" si="22"/>
        <v>#DIV/0!</v>
      </c>
      <c r="AR48" s="810" t="e">
        <f t="shared" ca="1" si="22"/>
        <v>#DIV/0!</v>
      </c>
      <c r="AS48" s="810" t="e">
        <f t="shared" ca="1" si="22"/>
        <v>#DIV/0!</v>
      </c>
      <c r="AT48" s="810" t="e">
        <f t="shared" ca="1" si="22"/>
        <v>#DIV/0!</v>
      </c>
      <c r="AU48" s="754"/>
      <c r="AV48" s="754"/>
      <c r="AW48" s="754"/>
      <c r="AX48" s="754"/>
      <c r="AY48" s="754"/>
      <c r="AZ48" s="754"/>
      <c r="BA48" s="754"/>
      <c r="BB48" s="754"/>
      <c r="BC48" s="754"/>
      <c r="BD48" s="754"/>
      <c r="BE48" s="754"/>
      <c r="BF48" s="754"/>
      <c r="BG48" s="754"/>
      <c r="BH48" s="754"/>
    </row>
    <row r="49" spans="1:60" s="145" customFormat="1" ht="12.9" thickBot="1">
      <c r="A49" s="785" t="s">
        <v>483</v>
      </c>
      <c r="B49" s="786"/>
      <c r="C49" s="811" t="e">
        <f ca="1">SUM(C6:C8,C11:C12,C15,C21,C28:C29,C32:C33,C38:C39)/C45</f>
        <v>#DIV/0!</v>
      </c>
      <c r="D49" s="812" t="e">
        <f t="shared" ref="D49:AT49" ca="1" si="23">SUM(D6:D8,D11:D12,D15,D21,D28:D29,D32:D33,D38:D39)/D45</f>
        <v>#DIV/0!</v>
      </c>
      <c r="E49" s="812" t="e">
        <f t="shared" ca="1" si="23"/>
        <v>#DIV/0!</v>
      </c>
      <c r="F49" s="812" t="e">
        <f t="shared" ca="1" si="23"/>
        <v>#DIV/0!</v>
      </c>
      <c r="G49" s="812" t="e">
        <f t="shared" ca="1" si="23"/>
        <v>#DIV/0!</v>
      </c>
      <c r="H49" s="812" t="e">
        <f t="shared" ca="1" si="23"/>
        <v>#DIV/0!</v>
      </c>
      <c r="I49" s="812" t="e">
        <f t="shared" ca="1" si="23"/>
        <v>#DIV/0!</v>
      </c>
      <c r="J49" s="812" t="e">
        <f t="shared" ca="1" si="23"/>
        <v>#DIV/0!</v>
      </c>
      <c r="K49" s="812" t="e">
        <f t="shared" ca="1" si="23"/>
        <v>#DIV/0!</v>
      </c>
      <c r="L49" s="812" t="e">
        <f t="shared" ca="1" si="23"/>
        <v>#DIV/0!</v>
      </c>
      <c r="M49" s="812" t="e">
        <f t="shared" ca="1" si="23"/>
        <v>#DIV/0!</v>
      </c>
      <c r="N49" s="812" t="e">
        <f t="shared" ca="1" si="23"/>
        <v>#DIV/0!</v>
      </c>
      <c r="O49" s="812" t="e">
        <f t="shared" ca="1" si="23"/>
        <v>#DIV/0!</v>
      </c>
      <c r="P49" s="812" t="e">
        <f t="shared" ca="1" si="23"/>
        <v>#DIV/0!</v>
      </c>
      <c r="Q49" s="812" t="e">
        <f t="shared" ca="1" si="23"/>
        <v>#DIV/0!</v>
      </c>
      <c r="R49" s="812" t="e">
        <f t="shared" ca="1" si="23"/>
        <v>#DIV/0!</v>
      </c>
      <c r="S49" s="812" t="e">
        <f t="shared" ca="1" si="23"/>
        <v>#DIV/0!</v>
      </c>
      <c r="T49" s="812" t="e">
        <f t="shared" ca="1" si="23"/>
        <v>#DIV/0!</v>
      </c>
      <c r="U49" s="812" t="e">
        <f t="shared" ca="1" si="23"/>
        <v>#DIV/0!</v>
      </c>
      <c r="V49" s="812" t="e">
        <f t="shared" ca="1" si="23"/>
        <v>#DIV/0!</v>
      </c>
      <c r="W49" s="812" t="e">
        <f t="shared" ca="1" si="23"/>
        <v>#DIV/0!</v>
      </c>
      <c r="X49" s="812" t="e">
        <f t="shared" ca="1" si="23"/>
        <v>#DIV/0!</v>
      </c>
      <c r="Y49" s="812" t="e">
        <f t="shared" ca="1" si="23"/>
        <v>#DIV/0!</v>
      </c>
      <c r="Z49" s="812" t="e">
        <f t="shared" ca="1" si="23"/>
        <v>#DIV/0!</v>
      </c>
      <c r="AA49" s="812" t="e">
        <f t="shared" ca="1" si="23"/>
        <v>#DIV/0!</v>
      </c>
      <c r="AB49" s="812" t="e">
        <f t="shared" ca="1" si="23"/>
        <v>#DIV/0!</v>
      </c>
      <c r="AC49" s="812" t="e">
        <f t="shared" ca="1" si="23"/>
        <v>#DIV/0!</v>
      </c>
      <c r="AD49" s="812" t="e">
        <f t="shared" ca="1" si="23"/>
        <v>#DIV/0!</v>
      </c>
      <c r="AE49" s="812" t="e">
        <f t="shared" ca="1" si="23"/>
        <v>#DIV/0!</v>
      </c>
      <c r="AF49" s="812" t="e">
        <f t="shared" ca="1" si="23"/>
        <v>#DIV/0!</v>
      </c>
      <c r="AG49" s="812" t="e">
        <f t="shared" ca="1" si="23"/>
        <v>#DIV/0!</v>
      </c>
      <c r="AH49" s="812" t="e">
        <f t="shared" ca="1" si="23"/>
        <v>#DIV/0!</v>
      </c>
      <c r="AI49" s="812" t="e">
        <f t="shared" ca="1" si="23"/>
        <v>#DIV/0!</v>
      </c>
      <c r="AJ49" s="812" t="e">
        <f t="shared" ca="1" si="23"/>
        <v>#DIV/0!</v>
      </c>
      <c r="AK49" s="812" t="e">
        <f t="shared" ca="1" si="23"/>
        <v>#DIV/0!</v>
      </c>
      <c r="AL49" s="812" t="e">
        <f t="shared" ca="1" si="23"/>
        <v>#DIV/0!</v>
      </c>
      <c r="AM49" s="812" t="e">
        <f t="shared" ca="1" si="23"/>
        <v>#DIV/0!</v>
      </c>
      <c r="AN49" s="812" t="e">
        <f t="shared" ca="1" si="23"/>
        <v>#DIV/0!</v>
      </c>
      <c r="AO49" s="812" t="e">
        <f t="shared" ca="1" si="23"/>
        <v>#DIV/0!</v>
      </c>
      <c r="AP49" s="812" t="e">
        <f t="shared" ca="1" si="23"/>
        <v>#DIV/0!</v>
      </c>
      <c r="AQ49" s="812" t="e">
        <f t="shared" ca="1" si="23"/>
        <v>#DIV/0!</v>
      </c>
      <c r="AR49" s="812" t="e">
        <f t="shared" ca="1" si="23"/>
        <v>#DIV/0!</v>
      </c>
      <c r="AS49" s="812" t="e">
        <f t="shared" ca="1" si="23"/>
        <v>#DIV/0!</v>
      </c>
      <c r="AT49" s="812" t="e">
        <f t="shared" ca="1" si="23"/>
        <v>#DIV/0!</v>
      </c>
      <c r="AU49" s="754"/>
      <c r="AV49" s="754"/>
      <c r="AW49" s="754"/>
      <c r="AX49" s="754"/>
      <c r="AY49" s="754"/>
      <c r="AZ49" s="754"/>
      <c r="BA49" s="754"/>
      <c r="BB49" s="754"/>
      <c r="BC49" s="754"/>
      <c r="BD49" s="754"/>
      <c r="BE49" s="754"/>
      <c r="BF49" s="754"/>
      <c r="BG49" s="754"/>
      <c r="BH49" s="754"/>
    </row>
    <row r="50" spans="1:60" s="145" customFormat="1">
      <c r="A50" s="764"/>
      <c r="B50" s="765"/>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54"/>
      <c r="AV50" s="754"/>
      <c r="AW50" s="754"/>
      <c r="AX50" s="754"/>
      <c r="AY50" s="754"/>
      <c r="AZ50" s="754"/>
      <c r="BA50" s="754"/>
      <c r="BB50" s="754"/>
      <c r="BC50" s="754"/>
      <c r="BD50" s="754"/>
      <c r="BE50" s="754"/>
      <c r="BF50" s="754"/>
      <c r="BG50" s="754"/>
      <c r="BH50" s="754"/>
    </row>
    <row r="51" spans="1:60" s="145" customFormat="1">
      <c r="A51" s="764"/>
      <c r="B51" s="765"/>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54"/>
      <c r="AV51" s="754"/>
      <c r="AW51" s="754"/>
      <c r="AX51" s="754"/>
      <c r="AY51" s="754"/>
      <c r="AZ51" s="754"/>
      <c r="BA51" s="754"/>
      <c r="BB51" s="754"/>
      <c r="BC51" s="754"/>
      <c r="BD51" s="754"/>
      <c r="BE51" s="754"/>
      <c r="BF51" s="754"/>
      <c r="BG51" s="754"/>
      <c r="BH51" s="754"/>
    </row>
    <row r="52" spans="1:60" s="145" customFormat="1">
      <c r="A52" s="764"/>
      <c r="B52" s="765"/>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54"/>
      <c r="AV52" s="754"/>
      <c r="AW52" s="754"/>
      <c r="AX52" s="754"/>
      <c r="AY52" s="754"/>
      <c r="AZ52" s="754"/>
      <c r="BA52" s="754"/>
      <c r="BB52" s="754"/>
      <c r="BC52" s="754"/>
      <c r="BD52" s="754"/>
      <c r="BE52" s="754"/>
      <c r="BF52" s="754"/>
      <c r="BG52" s="754"/>
      <c r="BH52" s="754"/>
    </row>
    <row r="53" spans="1:60" s="145" customFormat="1">
      <c r="A53" s="764"/>
      <c r="B53" s="765"/>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54"/>
      <c r="AV53" s="754"/>
      <c r="AW53" s="754"/>
      <c r="AX53" s="754"/>
      <c r="AY53" s="754"/>
      <c r="AZ53" s="754"/>
      <c r="BA53" s="754"/>
      <c r="BB53" s="754"/>
      <c r="BC53" s="754"/>
      <c r="BD53" s="754"/>
      <c r="BE53" s="754"/>
      <c r="BF53" s="754"/>
      <c r="BG53" s="754"/>
      <c r="BH53" s="754"/>
    </row>
    <row r="54" spans="1:60" s="145" customFormat="1">
      <c r="A54" s="764"/>
      <c r="B54" s="765"/>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54"/>
      <c r="AV54" s="754"/>
      <c r="AW54" s="754"/>
      <c r="AX54" s="754"/>
      <c r="AY54" s="754"/>
      <c r="AZ54" s="754"/>
      <c r="BA54" s="754"/>
      <c r="BB54" s="754"/>
      <c r="BC54" s="754"/>
      <c r="BD54" s="754"/>
      <c r="BE54" s="754"/>
      <c r="BF54" s="754"/>
      <c r="BG54" s="754"/>
      <c r="BH54" s="754"/>
    </row>
    <row r="55" spans="1:60" s="145" customFormat="1">
      <c r="A55" s="764"/>
      <c r="B55" s="765"/>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54"/>
      <c r="AV55" s="754"/>
      <c r="AW55" s="754"/>
      <c r="AX55" s="754"/>
      <c r="AY55" s="754"/>
      <c r="AZ55" s="754"/>
      <c r="BA55" s="754"/>
      <c r="BB55" s="754"/>
      <c r="BC55" s="754"/>
      <c r="BD55" s="754"/>
      <c r="BE55" s="754"/>
      <c r="BF55" s="754"/>
      <c r="BG55" s="754"/>
      <c r="BH55" s="754"/>
    </row>
    <row r="56" spans="1:60" s="145" customFormat="1">
      <c r="A56" s="764"/>
      <c r="B56" s="765"/>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54"/>
      <c r="AV56" s="754"/>
      <c r="AW56" s="754"/>
      <c r="AX56" s="754"/>
      <c r="AY56" s="754"/>
      <c r="AZ56" s="754"/>
      <c r="BA56" s="754"/>
      <c r="BB56" s="754"/>
      <c r="BC56" s="754"/>
      <c r="BD56" s="754"/>
      <c r="BE56" s="754"/>
      <c r="BF56" s="754"/>
      <c r="BG56" s="754"/>
      <c r="BH56" s="754"/>
    </row>
    <row r="57" spans="1:60" s="145" customFormat="1">
      <c r="A57" s="764"/>
      <c r="B57" s="765"/>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54"/>
      <c r="AV57" s="754"/>
      <c r="AW57" s="754"/>
      <c r="AX57" s="754"/>
      <c r="AY57" s="754"/>
      <c r="AZ57" s="754"/>
      <c r="BA57" s="754"/>
      <c r="BB57" s="754"/>
      <c r="BC57" s="754"/>
      <c r="BD57" s="754"/>
      <c r="BE57" s="754"/>
      <c r="BF57" s="754"/>
      <c r="BG57" s="754"/>
      <c r="BH57" s="754"/>
    </row>
    <row r="58" spans="1:60" s="145" customFormat="1">
      <c r="A58" s="764"/>
      <c r="B58" s="765"/>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54"/>
      <c r="AV58" s="754"/>
      <c r="AW58" s="754"/>
      <c r="AX58" s="754"/>
      <c r="AY58" s="754"/>
      <c r="AZ58" s="754"/>
      <c r="BA58" s="754"/>
      <c r="BB58" s="754"/>
      <c r="BC58" s="754"/>
      <c r="BD58" s="754"/>
      <c r="BE58" s="754"/>
      <c r="BF58" s="754"/>
      <c r="BG58" s="754"/>
      <c r="BH58" s="754"/>
    </row>
    <row r="59" spans="1:60" s="145" customFormat="1">
      <c r="A59" s="764"/>
      <c r="B59" s="765"/>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54"/>
      <c r="AV59" s="754"/>
      <c r="AW59" s="754"/>
      <c r="AX59" s="754"/>
      <c r="AY59" s="754"/>
      <c r="AZ59" s="754"/>
      <c r="BA59" s="754"/>
      <c r="BB59" s="754"/>
      <c r="BC59" s="754"/>
      <c r="BD59" s="754"/>
      <c r="BE59" s="754"/>
      <c r="BF59" s="754"/>
      <c r="BG59" s="754"/>
      <c r="BH59" s="754"/>
    </row>
    <row r="60" spans="1:60" s="145" customFormat="1">
      <c r="A60" s="754"/>
      <c r="B60" s="753"/>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row>
    <row r="61" spans="1:60" s="145" customFormat="1">
      <c r="A61" s="754"/>
      <c r="B61" s="753"/>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row>
    <row r="62" spans="1:60" s="145" customFormat="1">
      <c r="A62" s="754"/>
      <c r="B62" s="753"/>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row>
    <row r="63" spans="1:60" s="145" customFormat="1">
      <c r="A63" s="754"/>
      <c r="B63" s="753"/>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row>
    <row r="64" spans="1:60" s="145" customFormat="1">
      <c r="A64" s="754"/>
      <c r="B64" s="753"/>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row>
    <row r="65" spans="1:60" s="145" customFormat="1">
      <c r="A65" s="754"/>
      <c r="B65" s="753"/>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row>
    <row r="66" spans="1:60" s="145" customFormat="1">
      <c r="A66" s="754"/>
      <c r="B66" s="753"/>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row>
    <row r="67" spans="1:60" s="145" customFormat="1">
      <c r="A67" s="754"/>
      <c r="B67" s="753"/>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row>
    <row r="68" spans="1:60" s="145" customFormat="1">
      <c r="A68" s="754"/>
      <c r="B68" s="753"/>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row>
    <row r="69" spans="1:60" s="145" customFormat="1">
      <c r="A69" s="754"/>
      <c r="B69" s="753"/>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row>
    <row r="70" spans="1:60" s="145" customFormat="1">
      <c r="A70" s="754"/>
      <c r="B70" s="753"/>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row>
    <row r="71" spans="1:60" s="145" customFormat="1">
      <c r="A71" s="754"/>
      <c r="B71" s="753"/>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row>
    <row r="72" spans="1:60" s="145" customFormat="1">
      <c r="A72" s="754"/>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row>
    <row r="73" spans="1:60" s="145" customFormat="1">
      <c r="A73" s="754"/>
      <c r="B73" s="753"/>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row>
    <row r="74" spans="1:60">
      <c r="A74" s="754"/>
      <c r="B74" s="753"/>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row>
    <row r="75" spans="1:60">
      <c r="A75" s="754"/>
      <c r="B75" s="753"/>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row>
    <row r="76" spans="1:60">
      <c r="A76" s="754"/>
      <c r="B76" s="753"/>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row>
    <row r="77" spans="1:60">
      <c r="A77" s="754"/>
      <c r="B77" s="753"/>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row>
    <row r="78" spans="1:60">
      <c r="A78" s="754"/>
      <c r="B78" s="753"/>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row>
    <row r="79" spans="1:60">
      <c r="A79" s="754"/>
      <c r="B79" s="753"/>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row>
    <row r="80" spans="1:60">
      <c r="A80" s="754" t="s">
        <v>479</v>
      </c>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row>
    <row r="81" spans="1:46">
      <c r="A81" s="754"/>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row>
    <row r="82" spans="1:46">
      <c r="A82" s="754"/>
      <c r="B82" s="753"/>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row>
    <row r="83" spans="1:46">
      <c r="A83" s="754"/>
      <c r="B83" s="753"/>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row>
    <row r="84" spans="1:46">
      <c r="A84" s="754"/>
      <c r="B84" s="753"/>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row>
    <row r="85" spans="1:46">
      <c r="A85" s="754"/>
      <c r="B85" s="753"/>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row>
    <row r="86" spans="1:46">
      <c r="A86" s="754"/>
      <c r="B86" s="753"/>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row>
    <row r="87" spans="1:46">
      <c r="A87" s="754"/>
      <c r="B87" s="753"/>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row>
    <row r="88" spans="1:46">
      <c r="A88" s="754"/>
      <c r="B88" s="753"/>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row>
    <row r="89" spans="1:46">
      <c r="A89" s="754"/>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row>
    <row r="90" spans="1:46">
      <c r="A90" s="754"/>
      <c r="B90" s="753"/>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row>
    <row r="91" spans="1:46">
      <c r="A91" s="754"/>
      <c r="B91" s="753"/>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row>
    <row r="92" spans="1:46">
      <c r="A92" s="754"/>
      <c r="B92" s="753"/>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row>
    <row r="93" spans="1:46">
      <c r="A93" s="754"/>
      <c r="B93" s="753"/>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row>
    <row r="94" spans="1:46">
      <c r="A94" s="754"/>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row>
    <row r="95" spans="1:46">
      <c r="A95" s="754"/>
      <c r="B95" s="753"/>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row>
    <row r="96" spans="1:46">
      <c r="A96" s="754"/>
      <c r="B96" s="753"/>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row>
    <row r="97" spans="1:46">
      <c r="A97" s="754"/>
      <c r="B97" s="753"/>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row>
    <row r="98" spans="1:46">
      <c r="A98" s="754"/>
      <c r="B98" s="753"/>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row>
    <row r="99" spans="1:46">
      <c r="A99" s="754"/>
      <c r="B99" s="753"/>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row>
    <row r="100" spans="1:46">
      <c r="A100" s="754"/>
      <c r="B100" s="753"/>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row>
    <row r="101" spans="1:46">
      <c r="A101" s="754"/>
      <c r="B101" s="753"/>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row>
    <row r="102" spans="1:46">
      <c r="A102" s="754"/>
      <c r="B102" s="753"/>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row>
    <row r="103" spans="1:46">
      <c r="A103" s="754"/>
      <c r="B103" s="753"/>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row>
    <row r="104" spans="1:46">
      <c r="A104" s="754"/>
      <c r="B104" s="753"/>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row>
    <row r="105" spans="1:46">
      <c r="A105" s="754"/>
      <c r="B105" s="753"/>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row>
    <row r="106" spans="1:46">
      <c r="A106" s="754"/>
      <c r="B106" s="753"/>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row>
    <row r="107" spans="1:46">
      <c r="A107" s="754"/>
      <c r="B107" s="753"/>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row>
    <row r="108" spans="1:46">
      <c r="A108" s="754"/>
      <c r="B108" s="753"/>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row>
    <row r="109" spans="1:46">
      <c r="A109" s="754"/>
      <c r="B109" s="753"/>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row>
    <row r="110" spans="1:46">
      <c r="A110" s="754"/>
      <c r="B110" s="753"/>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row>
    <row r="111" spans="1:46">
      <c r="A111" s="754"/>
      <c r="B111" s="753"/>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row>
    <row r="112" spans="1:46">
      <c r="A112" s="754"/>
      <c r="B112" s="753"/>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row>
    <row r="113" spans="1:46">
      <c r="A113" s="754"/>
      <c r="B113" s="75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row>
    <row r="114" spans="1:46">
      <c r="A114" s="754"/>
      <c r="B114" s="753"/>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row>
    <row r="115" spans="1:46">
      <c r="A115" s="754"/>
      <c r="B115" s="753"/>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row>
    <row r="116" spans="1:46">
      <c r="A116" s="754"/>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row>
    <row r="117" spans="1:46">
      <c r="A117" s="754"/>
      <c r="B117" s="753"/>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row>
    <row r="118" spans="1:46">
      <c r="A118" s="754"/>
      <c r="B118" s="753"/>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row>
    <row r="119" spans="1:46">
      <c r="A119" s="754"/>
      <c r="B119" s="753"/>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row>
    <row r="120" spans="1:46">
      <c r="A120" s="754"/>
      <c r="B120" s="753"/>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row>
    <row r="121" spans="1:46">
      <c r="A121" s="754"/>
      <c r="B121" s="753"/>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row>
    <row r="122" spans="1:46">
      <c r="A122" s="754"/>
      <c r="B122" s="753"/>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row>
    <row r="123" spans="1:46">
      <c r="A123" s="754"/>
      <c r="B123" s="753"/>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row>
    <row r="124" spans="1:46">
      <c r="A124" s="754"/>
      <c r="B124" s="753"/>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row>
    <row r="125" spans="1:46">
      <c r="A125" s="754"/>
      <c r="B125" s="753"/>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row>
    <row r="126" spans="1:46">
      <c r="A126" s="754"/>
      <c r="B126" s="753"/>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row>
    <row r="127" spans="1:46">
      <c r="A127" s="754"/>
      <c r="B127" s="753"/>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row>
    <row r="128" spans="1:46">
      <c r="A128" s="754"/>
      <c r="B128" s="753"/>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row>
    <row r="129" spans="1:46">
      <c r="A129" s="754"/>
      <c r="B129" s="753"/>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row>
    <row r="130" spans="1:46">
      <c r="A130" s="754"/>
      <c r="B130" s="753"/>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row>
    <row r="131" spans="1:46">
      <c r="A131" s="754"/>
      <c r="B131" s="753"/>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row>
    <row r="132" spans="1:46">
      <c r="A132" s="754"/>
      <c r="B132" s="753"/>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row>
    <row r="133" spans="1:46">
      <c r="A133" s="754"/>
      <c r="B133" s="753"/>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row>
    <row r="134" spans="1:46">
      <c r="A134" s="754"/>
      <c r="B134" s="753"/>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row>
    <row r="135" spans="1:46">
      <c r="A135" s="754"/>
      <c r="B135" s="753"/>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row>
    <row r="136" spans="1:46">
      <c r="A136" s="754"/>
      <c r="B136" s="753"/>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row>
    <row r="137" spans="1:46">
      <c r="A137" s="754"/>
      <c r="B137" s="753"/>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row>
    <row r="138" spans="1:46">
      <c r="A138" s="754"/>
      <c r="B138" s="753"/>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row>
    <row r="139" spans="1:46">
      <c r="A139" s="754"/>
      <c r="B139" s="753"/>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row>
    <row r="140" spans="1:46">
      <c r="A140" s="754"/>
      <c r="B140" s="753"/>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row>
    <row r="141" spans="1:46">
      <c r="A141" s="754"/>
      <c r="B141" s="753"/>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row>
    <row r="142" spans="1:46">
      <c r="A142" s="754"/>
      <c r="B142" s="753"/>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row>
    <row r="143" spans="1:46">
      <c r="A143" s="754"/>
      <c r="B143" s="753"/>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row>
    <row r="144" spans="1:46">
      <c r="A144" s="754"/>
      <c r="B144" s="753"/>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row>
    <row r="145" spans="1:46">
      <c r="A145" s="754"/>
      <c r="B145" s="753"/>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row>
    <row r="146" spans="1:46">
      <c r="A146" s="754"/>
      <c r="B146" s="753"/>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row>
    <row r="147" spans="1:46">
      <c r="A147" s="754"/>
      <c r="B147" s="753"/>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row>
    <row r="148" spans="1:46">
      <c r="A148" s="754"/>
      <c r="B148" s="753"/>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row>
    <row r="149" spans="1:46">
      <c r="A149" s="754"/>
      <c r="B149" s="753"/>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row>
    <row r="150" spans="1:46">
      <c r="A150" s="754"/>
      <c r="B150" s="753"/>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row>
    <row r="151" spans="1:46">
      <c r="A151" s="754"/>
      <c r="B151" s="753"/>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row>
    <row r="152" spans="1:46">
      <c r="A152" s="754"/>
      <c r="B152" s="753"/>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row>
    <row r="153" spans="1:46">
      <c r="A153" s="754"/>
      <c r="B153" s="753"/>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row>
    <row r="154" spans="1:46">
      <c r="A154" s="754"/>
      <c r="B154" s="753"/>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row>
    <row r="155" spans="1:46">
      <c r="A155" s="754"/>
      <c r="B155" s="753"/>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row>
    <row r="156" spans="1:46">
      <c r="A156" s="754"/>
      <c r="B156" s="753"/>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row>
    <row r="157" spans="1:46">
      <c r="A157" s="754"/>
      <c r="B157" s="753"/>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row>
    <row r="158" spans="1:46">
      <c r="A158" s="754"/>
      <c r="B158" s="753"/>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row>
    <row r="159" spans="1:46">
      <c r="A159" s="754"/>
      <c r="B159" s="753"/>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row>
    <row r="160" spans="1:46">
      <c r="A160" s="754"/>
      <c r="B160" s="753"/>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row>
    <row r="161" spans="1:46">
      <c r="A161" s="754"/>
      <c r="B161" s="753"/>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row>
    <row r="162" spans="1:46">
      <c r="A162" s="754"/>
      <c r="B162" s="753"/>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row>
    <row r="163" spans="1:46">
      <c r="A163" s="754"/>
      <c r="B163" s="753"/>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row>
    <row r="164" spans="1:46">
      <c r="A164" s="754"/>
      <c r="B164" s="753"/>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row>
    <row r="165" spans="1:46">
      <c r="A165" s="754"/>
      <c r="B165" s="753"/>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row>
    <row r="166" spans="1:46">
      <c r="A166" s="754"/>
      <c r="B166" s="753"/>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row>
    <row r="167" spans="1:46">
      <c r="A167" s="754"/>
      <c r="B167" s="753"/>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row>
    <row r="168" spans="1:46">
      <c r="A168" s="754"/>
      <c r="B168" s="753"/>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row>
    <row r="169" spans="1:46">
      <c r="A169" s="754"/>
      <c r="B169" s="753"/>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row>
    <row r="170" spans="1:46">
      <c r="A170" s="754"/>
      <c r="B170" s="753"/>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row>
    <row r="171" spans="1:46">
      <c r="A171" s="754"/>
      <c r="B171" s="753"/>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row>
    <row r="172" spans="1:46">
      <c r="A172" s="754"/>
      <c r="B172" s="753"/>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row>
    <row r="173" spans="1:46">
      <c r="A173" s="754"/>
      <c r="B173" s="753"/>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row>
    <row r="174" spans="1:46">
      <c r="A174" s="754"/>
      <c r="B174" s="753"/>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row>
    <row r="175" spans="1:46">
      <c r="A175" s="754"/>
      <c r="B175" s="753"/>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row>
    <row r="176" spans="1:46">
      <c r="A176" s="754"/>
      <c r="B176" s="753"/>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row>
    <row r="177" spans="1:46">
      <c r="A177" s="754"/>
      <c r="B177" s="753"/>
      <c r="C177" s="754"/>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row>
    <row r="178" spans="1:46">
      <c r="A178" s="754"/>
      <c r="B178" s="753"/>
      <c r="C178" s="754"/>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row>
    <row r="179" spans="1:46">
      <c r="A179" s="754"/>
      <c r="B179" s="753"/>
      <c r="C179" s="754"/>
      <c r="D179" s="754"/>
      <c r="E179" s="754"/>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row>
    <row r="180" spans="1:46">
      <c r="A180" s="754"/>
      <c r="B180" s="753"/>
      <c r="C180" s="754"/>
      <c r="D180" s="754"/>
      <c r="E180" s="754"/>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row>
    <row r="181" spans="1:46">
      <c r="A181" s="754"/>
      <c r="B181" s="753"/>
      <c r="C181" s="754"/>
      <c r="D181" s="754"/>
      <c r="E181" s="754"/>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row>
    <row r="182" spans="1:46">
      <c r="A182" s="754"/>
      <c r="B182" s="753"/>
      <c r="C182" s="754"/>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row>
    <row r="183" spans="1:46">
      <c r="A183" s="754"/>
      <c r="B183" s="753"/>
      <c r="C183" s="754"/>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row>
    <row r="184" spans="1:46">
      <c r="A184" s="754"/>
      <c r="B184" s="753"/>
      <c r="C184" s="754"/>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row>
    <row r="185" spans="1:46">
      <c r="A185" s="754"/>
      <c r="B185" s="753"/>
      <c r="C185" s="754"/>
      <c r="D185" s="754"/>
      <c r="E185" s="754"/>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row>
    <row r="186" spans="1:46">
      <c r="A186" s="754"/>
      <c r="B186" s="753"/>
      <c r="C186" s="754"/>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row>
    <row r="187" spans="1:46">
      <c r="A187" s="754"/>
      <c r="B187" s="753"/>
      <c r="C187" s="754"/>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row>
    <row r="188" spans="1:46">
      <c r="A188" s="754"/>
      <c r="B188" s="753"/>
      <c r="C188" s="754"/>
      <c r="D188" s="754"/>
      <c r="E188" s="754"/>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row>
    <row r="189" spans="1:46">
      <c r="A189" s="754"/>
      <c r="B189" s="753"/>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row>
    <row r="190" spans="1:46">
      <c r="A190" s="754"/>
      <c r="B190" s="753"/>
      <c r="C190" s="754"/>
      <c r="D190" s="754"/>
      <c r="E190" s="754"/>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row>
    <row r="191" spans="1:46">
      <c r="A191" s="754"/>
      <c r="B191" s="753"/>
      <c r="C191" s="754"/>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row>
    <row r="192" spans="1:46">
      <c r="A192" s="754"/>
      <c r="B192" s="753"/>
      <c r="C192" s="754"/>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row>
    <row r="193" spans="1:46">
      <c r="A193" s="754"/>
      <c r="B193" s="753"/>
      <c r="C193" s="754"/>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row>
    <row r="194" spans="1:46">
      <c r="A194" s="754"/>
      <c r="B194" s="753"/>
      <c r="C194" s="754"/>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row>
    <row r="195" spans="1:46">
      <c r="A195" s="754"/>
      <c r="B195" s="753"/>
      <c r="C195" s="754"/>
      <c r="D195" s="754"/>
      <c r="E195" s="754"/>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row>
    <row r="196" spans="1:46">
      <c r="A196" s="754"/>
      <c r="B196" s="753"/>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row>
    <row r="197" spans="1:46">
      <c r="A197" s="754"/>
      <c r="B197" s="753"/>
      <c r="C197" s="754"/>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row>
    <row r="198" spans="1:46">
      <c r="A198" s="754"/>
      <c r="B198" s="753"/>
      <c r="C198" s="754"/>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row>
    <row r="199" spans="1:46">
      <c r="A199" s="754"/>
      <c r="B199" s="753"/>
      <c r="C199" s="754"/>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row>
    <row r="200" spans="1:46">
      <c r="A200" s="754"/>
      <c r="B200" s="753"/>
      <c r="C200" s="754"/>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row>
    <row r="201" spans="1:46">
      <c r="A201" s="754"/>
      <c r="B201" s="753"/>
      <c r="C201" s="754"/>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row>
    <row r="202" spans="1:46">
      <c r="A202" s="754"/>
      <c r="B202" s="753"/>
      <c r="C202" s="754"/>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row>
    <row r="203" spans="1:46">
      <c r="A203" s="754"/>
      <c r="B203" s="753"/>
      <c r="C203" s="754"/>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row>
    <row r="204" spans="1:46">
      <c r="A204" s="754"/>
      <c r="B204" s="753"/>
      <c r="C204" s="754"/>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row>
    <row r="205" spans="1:46">
      <c r="A205" s="754"/>
      <c r="B205" s="753"/>
      <c r="C205" s="754"/>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row>
    <row r="206" spans="1:46">
      <c r="A206" s="754"/>
      <c r="B206" s="753"/>
      <c r="C206" s="754"/>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row>
    <row r="207" spans="1:46">
      <c r="A207" s="754"/>
      <c r="B207" s="753"/>
      <c r="C207" s="754"/>
      <c r="D207" s="754"/>
      <c r="E207" s="754"/>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row>
    <row r="208" spans="1:46">
      <c r="A208" s="754"/>
      <c r="B208" s="753"/>
      <c r="C208" s="754"/>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row>
    <row r="209" spans="1:46">
      <c r="A209" s="754"/>
      <c r="B209" s="753"/>
      <c r="C209" s="754"/>
      <c r="D209" s="754"/>
      <c r="E209" s="754"/>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row>
    <row r="210" spans="1:46">
      <c r="A210" s="754"/>
      <c r="B210" s="753"/>
      <c r="C210" s="754"/>
      <c r="D210" s="754"/>
      <c r="E210" s="754"/>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row>
    <row r="211" spans="1:46">
      <c r="A211" s="754"/>
      <c r="B211" s="753"/>
      <c r="C211" s="754"/>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row>
    <row r="212" spans="1:46">
      <c r="A212" s="754"/>
      <c r="B212" s="753"/>
      <c r="C212" s="754"/>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row>
    <row r="213" spans="1:46">
      <c r="A213" s="754"/>
      <c r="B213" s="753"/>
      <c r="C213" s="754"/>
      <c r="D213" s="754"/>
      <c r="E213" s="754"/>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row>
    <row r="214" spans="1:46">
      <c r="A214" s="754"/>
      <c r="B214" s="753"/>
      <c r="C214" s="754"/>
      <c r="D214" s="754"/>
      <c r="E214" s="754"/>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row>
    <row r="215" spans="1:46">
      <c r="A215" s="754"/>
      <c r="B215" s="753"/>
      <c r="C215" s="754"/>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row>
    <row r="216" spans="1:46">
      <c r="A216" s="754"/>
      <c r="B216" s="753"/>
      <c r="C216" s="754"/>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row>
    <row r="217" spans="1:46">
      <c r="A217" s="754"/>
      <c r="B217" s="753"/>
      <c r="C217" s="754"/>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row>
    <row r="218" spans="1:46">
      <c r="A218" s="754"/>
      <c r="B218" s="753"/>
      <c r="C218" s="754"/>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row>
    <row r="219" spans="1:46">
      <c r="A219" s="754"/>
      <c r="B219" s="753"/>
      <c r="C219" s="754"/>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row>
    <row r="220" spans="1:46">
      <c r="A220" s="754"/>
      <c r="B220" s="753"/>
      <c r="C220" s="754"/>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row>
    <row r="221" spans="1:46">
      <c r="A221" s="754"/>
      <c r="B221" s="753"/>
      <c r="C221" s="754"/>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row>
    <row r="222" spans="1:46">
      <c r="A222" s="754"/>
      <c r="B222" s="753"/>
      <c r="C222" s="754"/>
      <c r="D222" s="754"/>
      <c r="E222" s="754"/>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row>
    <row r="223" spans="1:46">
      <c r="A223" s="754"/>
      <c r="B223" s="753"/>
      <c r="C223" s="754"/>
      <c r="D223" s="754"/>
      <c r="E223" s="754"/>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row>
    <row r="224" spans="1:46">
      <c r="A224" s="754"/>
      <c r="B224" s="753"/>
      <c r="C224" s="754"/>
      <c r="D224" s="754"/>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row>
    <row r="225" spans="1:46">
      <c r="A225" s="754"/>
      <c r="B225" s="753"/>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row>
    <row r="226" spans="1:46">
      <c r="A226" s="754"/>
      <c r="B226" s="753"/>
      <c r="C226" s="754"/>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row>
    <row r="227" spans="1:46">
      <c r="A227" s="754"/>
      <c r="B227" s="753"/>
      <c r="C227" s="754"/>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row>
    <row r="228" spans="1:46">
      <c r="A228" s="754"/>
      <c r="B228" s="753"/>
      <c r="C228" s="754"/>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row>
    <row r="229" spans="1:46">
      <c r="A229" s="754"/>
      <c r="B229" s="753"/>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row>
    <row r="230" spans="1:46">
      <c r="A230" s="754"/>
      <c r="B230" s="75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row>
    <row r="231" spans="1:46">
      <c r="A231" s="754"/>
      <c r="B231" s="753"/>
      <c r="C231" s="754"/>
      <c r="D231" s="754"/>
      <c r="E231" s="754"/>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row>
    <row r="232" spans="1:46">
      <c r="A232" s="754"/>
      <c r="B232" s="753"/>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row>
    <row r="233" spans="1:46">
      <c r="A233" s="754"/>
      <c r="B233" s="753"/>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row>
    <row r="234" spans="1:46">
      <c r="A234" s="754"/>
      <c r="B234" s="753"/>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row>
    <row r="235" spans="1:46">
      <c r="A235" s="754"/>
      <c r="B235" s="753"/>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row>
    <row r="236" spans="1:46">
      <c r="A236" s="754"/>
      <c r="B236" s="753"/>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row>
    <row r="237" spans="1:46">
      <c r="A237" s="754"/>
      <c r="B237" s="75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row>
    <row r="238" spans="1:46">
      <c r="A238" s="754"/>
      <c r="B238" s="753"/>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row>
    <row r="239" spans="1:46">
      <c r="A239" s="754"/>
      <c r="B239" s="753"/>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row>
    <row r="240" spans="1:46">
      <c r="A240" s="754"/>
      <c r="B240" s="753"/>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row>
    <row r="241" spans="1:46">
      <c r="A241" s="754"/>
      <c r="B241" s="753"/>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row>
    <row r="242" spans="1:46">
      <c r="A242" s="754"/>
      <c r="B242" s="753"/>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row>
    <row r="243" spans="1:46">
      <c r="A243" s="754"/>
      <c r="B243" s="753"/>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row>
    <row r="244" spans="1:46">
      <c r="A244" s="754"/>
      <c r="B244" s="753"/>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row>
    <row r="245" spans="1:46">
      <c r="A245" s="754"/>
      <c r="B245" s="753"/>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row>
    <row r="246" spans="1:46">
      <c r="A246" s="754"/>
      <c r="B246" s="753"/>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row>
    <row r="247" spans="1:46">
      <c r="A247" s="754"/>
      <c r="B247" s="753"/>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row>
    <row r="248" spans="1:46">
      <c r="A248" s="754"/>
      <c r="B248" s="753"/>
      <c r="C248" s="754"/>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row>
    <row r="249" spans="1:46">
      <c r="A249" s="754"/>
      <c r="B249" s="753"/>
      <c r="C249" s="754"/>
      <c r="D249" s="754"/>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row>
    <row r="250" spans="1:46">
      <c r="A250" s="754"/>
      <c r="B250" s="753"/>
      <c r="C250" s="754"/>
      <c r="D250" s="754"/>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row>
    <row r="251" spans="1:46">
      <c r="A251" s="754"/>
      <c r="B251" s="753"/>
      <c r="C251" s="754"/>
      <c r="D251" s="754"/>
      <c r="E251" s="754"/>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row>
    <row r="252" spans="1:46">
      <c r="A252" s="754"/>
      <c r="B252" s="753"/>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row>
    <row r="253" spans="1:46">
      <c r="A253" s="754"/>
      <c r="B253" s="753"/>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row>
    <row r="254" spans="1:46">
      <c r="A254" s="754"/>
      <c r="B254" s="753"/>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row>
    <row r="255" spans="1:46">
      <c r="A255" s="754"/>
      <c r="B255" s="753"/>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row>
    <row r="256" spans="1:46">
      <c r="A256" s="754"/>
      <c r="B256" s="753"/>
      <c r="C256" s="754"/>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row>
    <row r="257" spans="1:46">
      <c r="A257" s="754"/>
      <c r="B257" s="753"/>
      <c r="C257" s="754"/>
      <c r="D257" s="754"/>
      <c r="E257" s="754"/>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row>
    <row r="258" spans="1:46">
      <c r="A258" s="754"/>
      <c r="B258" s="753"/>
      <c r="C258" s="754"/>
      <c r="D258" s="754"/>
      <c r="E258" s="754"/>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row>
    <row r="259" spans="1:46">
      <c r="A259" s="754"/>
      <c r="B259" s="753"/>
      <c r="C259" s="754"/>
      <c r="D259" s="754"/>
      <c r="E259" s="754"/>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row>
    <row r="260" spans="1:46">
      <c r="A260" s="754"/>
      <c r="B260" s="753"/>
      <c r="C260" s="754"/>
      <c r="D260" s="754"/>
      <c r="E260" s="754"/>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row>
    <row r="261" spans="1:46">
      <c r="A261" s="754"/>
      <c r="B261" s="753"/>
      <c r="C261" s="754"/>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row>
    <row r="262" spans="1:46">
      <c r="A262" s="754"/>
      <c r="B262" s="753"/>
      <c r="C262" s="754"/>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row>
    <row r="263" spans="1:46">
      <c r="A263" s="754"/>
      <c r="B263" s="753"/>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row>
    <row r="264" spans="1:46">
      <c r="A264" s="754"/>
      <c r="B264" s="753"/>
      <c r="C264" s="754"/>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row>
    <row r="265" spans="1:46">
      <c r="A265" s="754"/>
      <c r="B265" s="753"/>
      <c r="C265" s="754"/>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row>
    <row r="266" spans="1:46">
      <c r="A266" s="754"/>
      <c r="B266" s="753"/>
      <c r="C266" s="754"/>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row>
    <row r="267" spans="1:46">
      <c r="A267" s="754"/>
      <c r="B267" s="753"/>
      <c r="C267" s="754"/>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row>
    <row r="268" spans="1:46">
      <c r="A268" s="754"/>
      <c r="B268" s="753"/>
      <c r="C268" s="754"/>
      <c r="D268" s="754"/>
      <c r="E268" s="754"/>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row>
    <row r="269" spans="1:46">
      <c r="A269" s="754"/>
      <c r="B269" s="753"/>
      <c r="C269" s="754"/>
      <c r="D269" s="754"/>
      <c r="E269" s="754"/>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row>
    <row r="270" spans="1:46">
      <c r="A270" s="754"/>
      <c r="B270" s="753"/>
      <c r="C270" s="754"/>
      <c r="D270" s="754"/>
      <c r="E270" s="754"/>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row>
    <row r="271" spans="1:46">
      <c r="A271" s="754"/>
      <c r="B271" s="753"/>
      <c r="C271" s="754"/>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row>
    <row r="272" spans="1:46">
      <c r="A272" s="754"/>
      <c r="B272" s="753"/>
      <c r="C272" s="754"/>
      <c r="D272" s="754"/>
      <c r="E272" s="754"/>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row>
    <row r="273" spans="1:46">
      <c r="A273" s="754"/>
      <c r="B273" s="753"/>
      <c r="C273" s="754"/>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row>
    <row r="274" spans="1:46">
      <c r="A274" s="754"/>
      <c r="B274" s="753"/>
      <c r="C274" s="754"/>
      <c r="D274" s="754"/>
      <c r="E274" s="754"/>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row>
    <row r="275" spans="1:46">
      <c r="A275" s="754"/>
      <c r="B275" s="753"/>
      <c r="C275" s="754"/>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row>
    <row r="276" spans="1:46">
      <c r="A276" s="754"/>
      <c r="B276" s="753"/>
      <c r="C276" s="754"/>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row>
    <row r="277" spans="1:46">
      <c r="A277" s="754"/>
      <c r="B277" s="753"/>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row>
    <row r="278" spans="1:46">
      <c r="A278" s="754"/>
      <c r="B278" s="753"/>
      <c r="C278" s="754"/>
      <c r="D278" s="754"/>
      <c r="E278" s="754"/>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row>
    <row r="279" spans="1:46">
      <c r="A279" s="754"/>
      <c r="B279" s="753"/>
      <c r="C279" s="754"/>
      <c r="D279" s="754"/>
      <c r="E279" s="754"/>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row>
    <row r="280" spans="1:46">
      <c r="A280" s="754"/>
      <c r="B280" s="753"/>
      <c r="C280" s="754"/>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row>
    <row r="281" spans="1:46">
      <c r="A281" s="754"/>
      <c r="B281" s="753"/>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row>
    <row r="282" spans="1:46">
      <c r="A282" s="754"/>
      <c r="B282" s="753"/>
      <c r="C282" s="754"/>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row>
    <row r="283" spans="1:46">
      <c r="A283" s="754"/>
      <c r="B283" s="753"/>
      <c r="C283" s="754"/>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row>
    <row r="284" spans="1:46">
      <c r="A284" s="754"/>
      <c r="B284" s="753"/>
      <c r="C284" s="754"/>
      <c r="D284" s="754"/>
      <c r="E284" s="754"/>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row>
    <row r="285" spans="1:46">
      <c r="A285" s="754"/>
      <c r="B285" s="753"/>
      <c r="C285" s="754"/>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row>
    <row r="286" spans="1:46">
      <c r="A286" s="754"/>
      <c r="B286" s="753"/>
      <c r="C286" s="754"/>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row>
    <row r="287" spans="1:46">
      <c r="A287" s="754"/>
      <c r="B287" s="753"/>
      <c r="C287" s="754"/>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row>
    <row r="288" spans="1:46">
      <c r="A288" s="754"/>
      <c r="B288" s="753"/>
      <c r="C288" s="754"/>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row>
    <row r="289" spans="1:46">
      <c r="A289" s="754"/>
      <c r="B289" s="753"/>
      <c r="C289" s="754"/>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row>
    <row r="290" spans="1:46">
      <c r="A290" s="754"/>
      <c r="B290" s="753"/>
      <c r="C290" s="754"/>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row>
    <row r="291" spans="1:46">
      <c r="A291" s="754"/>
      <c r="B291" s="753"/>
      <c r="C291" s="754"/>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row>
    <row r="292" spans="1:46">
      <c r="A292" s="754"/>
      <c r="B292" s="753"/>
      <c r="C292" s="754"/>
      <c r="D292" s="754"/>
      <c r="E292" s="754"/>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row>
    <row r="293" spans="1:46">
      <c r="A293" s="754"/>
      <c r="B293" s="753"/>
      <c r="C293" s="754"/>
      <c r="D293" s="754"/>
      <c r="E293" s="754"/>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row>
    <row r="294" spans="1:46">
      <c r="A294" s="754"/>
      <c r="B294" s="753"/>
      <c r="C294" s="754"/>
      <c r="D294" s="754"/>
      <c r="E294" s="754"/>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row>
    <row r="295" spans="1:46">
      <c r="A295" s="754"/>
      <c r="B295" s="753"/>
      <c r="C295" s="754"/>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row>
    <row r="296" spans="1:46">
      <c r="A296" s="754"/>
      <c r="B296" s="753"/>
      <c r="C296" s="754"/>
      <c r="D296" s="754"/>
      <c r="E296" s="754"/>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row>
    <row r="297" spans="1:46">
      <c r="A297" s="754"/>
      <c r="B297" s="753"/>
      <c r="C297" s="754"/>
      <c r="D297" s="754"/>
      <c r="E297" s="754"/>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row>
    <row r="298" spans="1:46">
      <c r="A298" s="754"/>
      <c r="B298" s="753"/>
      <c r="C298" s="754"/>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row>
    <row r="299" spans="1:46">
      <c r="A299" s="754"/>
      <c r="B299" s="753"/>
      <c r="C299" s="754"/>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row>
    <row r="300" spans="1:46">
      <c r="A300" s="754"/>
      <c r="B300" s="753"/>
      <c r="C300" s="754"/>
      <c r="D300" s="754"/>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row>
    <row r="301" spans="1:46">
      <c r="A301" s="754"/>
      <c r="B301" s="753"/>
      <c r="C301" s="754"/>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row>
    <row r="302" spans="1:46">
      <c r="A302" s="754"/>
      <c r="B302" s="753"/>
      <c r="C302" s="754"/>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row>
    <row r="303" spans="1:46">
      <c r="A303" s="754"/>
      <c r="B303" s="753"/>
      <c r="C303" s="754"/>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row>
    <row r="304" spans="1:46">
      <c r="A304" s="754"/>
      <c r="B304" s="753"/>
      <c r="C304" s="754"/>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row>
    <row r="305" spans="1:60">
      <c r="A305" s="754"/>
      <c r="B305" s="753"/>
      <c r="C305" s="754"/>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row>
    <row r="306" spans="1:60">
      <c r="A306" s="754"/>
      <c r="B306" s="753"/>
      <c r="C306" s="754"/>
      <c r="D306" s="754"/>
      <c r="E306" s="754"/>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row>
    <row r="307" spans="1:60">
      <c r="A307" s="754"/>
      <c r="B307" s="753"/>
      <c r="C307" s="754"/>
      <c r="D307" s="754"/>
      <c r="E307" s="754"/>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row>
    <row r="308" spans="1:60">
      <c r="A308" s="754"/>
      <c r="B308" s="753"/>
      <c r="C308" s="754"/>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row>
    <row r="309" spans="1:60">
      <c r="A309" s="754"/>
      <c r="B309" s="753"/>
      <c r="C309" s="754"/>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row>
    <row r="310" spans="1:60">
      <c r="A310" s="754"/>
      <c r="B310" s="753"/>
      <c r="C310" s="754"/>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row>
    <row r="311" spans="1:60">
      <c r="A311" s="754"/>
      <c r="B311" s="753"/>
      <c r="C311" s="754"/>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row>
    <row r="312" spans="1:60">
      <c r="A312" s="754"/>
      <c r="B312" s="753"/>
      <c r="C312" s="754"/>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row>
    <row r="313" spans="1:60">
      <c r="A313" s="754"/>
      <c r="B313" s="753"/>
      <c r="C313" s="754"/>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row>
    <row r="314" spans="1:60">
      <c r="A314" s="754"/>
      <c r="B314" s="753"/>
      <c r="C314" s="754"/>
      <c r="D314" s="754"/>
      <c r="E314" s="754"/>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row>
    <row r="315" spans="1:60">
      <c r="A315" s="754"/>
      <c r="B315" s="753"/>
      <c r="C315" s="754"/>
      <c r="D315" s="754"/>
      <c r="E315" s="754"/>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row>
    <row r="316" spans="1:60">
      <c r="A316" s="754"/>
      <c r="B316" s="753"/>
      <c r="C316" s="754"/>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row>
    <row r="317" spans="1:60">
      <c r="A317" s="754"/>
      <c r="B317" s="753"/>
      <c r="C317" s="754"/>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row>
    <row r="318" spans="1:60">
      <c r="A318" s="754"/>
      <c r="B318" s="753"/>
      <c r="C318" s="754"/>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row>
    <row r="319" spans="1:60" s="142" customFormat="1">
      <c r="A319" s="766"/>
      <c r="B319" s="753"/>
      <c r="C319" s="754"/>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3"/>
      <c r="AV319" s="753"/>
      <c r="AW319" s="753"/>
      <c r="AX319" s="753"/>
      <c r="AY319" s="753"/>
      <c r="AZ319" s="753"/>
      <c r="BA319" s="753"/>
      <c r="BB319" s="753"/>
      <c r="BC319" s="753"/>
      <c r="BD319" s="753"/>
      <c r="BE319" s="753"/>
      <c r="BF319" s="753"/>
      <c r="BG319" s="753"/>
      <c r="BH319" s="753"/>
    </row>
    <row r="320" spans="1:60">
      <c r="AS320" s="754"/>
      <c r="AT320" s="754"/>
    </row>
    <row r="321" spans="45:46">
      <c r="AS321" s="754"/>
      <c r="AT321" s="754"/>
    </row>
    <row r="322" spans="45:46">
      <c r="AS322" s="754"/>
      <c r="AT322" s="754"/>
    </row>
    <row r="323" spans="45:46">
      <c r="AS323" s="754"/>
      <c r="AT323" s="754"/>
    </row>
    <row r="324" spans="45:46">
      <c r="AS324" s="754"/>
      <c r="AT324" s="754"/>
    </row>
    <row r="325" spans="45:46">
      <c r="AS325" s="754"/>
      <c r="AT325" s="754"/>
    </row>
    <row r="326" spans="45:46">
      <c r="AS326" s="754"/>
      <c r="AT326" s="754"/>
    </row>
    <row r="327" spans="45:46">
      <c r="AS327" s="754"/>
      <c r="AT327" s="754"/>
    </row>
    <row r="328" spans="45:46">
      <c r="AS328" s="754"/>
      <c r="AT328" s="754"/>
    </row>
    <row r="329" spans="45:46">
      <c r="AS329" s="754"/>
      <c r="AT329" s="754"/>
    </row>
    <row r="330" spans="45:46">
      <c r="AS330" s="754"/>
      <c r="AT330" s="754"/>
    </row>
    <row r="331" spans="45:46">
      <c r="AS331" s="754"/>
      <c r="AT331" s="754"/>
    </row>
    <row r="332" spans="45:46">
      <c r="AS332" s="754"/>
      <c r="AT332" s="754"/>
    </row>
    <row r="333" spans="45:46">
      <c r="AS333" s="754"/>
      <c r="AT333" s="754"/>
    </row>
    <row r="334" spans="45:46">
      <c r="AS334" s="754"/>
      <c r="AT334" s="754"/>
    </row>
    <row r="335" spans="45:46">
      <c r="AS335" s="754"/>
      <c r="AT335" s="754"/>
    </row>
    <row r="336" spans="45:46">
      <c r="AS336" s="754"/>
      <c r="AT336" s="754"/>
    </row>
    <row r="337" spans="45:46">
      <c r="AS337" s="754"/>
      <c r="AT337" s="754"/>
    </row>
    <row r="338" spans="45:46">
      <c r="AS338" s="754"/>
      <c r="AT338" s="754"/>
    </row>
    <row r="339" spans="45:46">
      <c r="AS339" s="754"/>
      <c r="AT339" s="754"/>
    </row>
    <row r="340" spans="45:46">
      <c r="AS340" s="754"/>
      <c r="AT340" s="754"/>
    </row>
    <row r="341" spans="45:46">
      <c r="AS341" s="754"/>
      <c r="AT341" s="754"/>
    </row>
    <row r="342" spans="45:46">
      <c r="AS342" s="754"/>
      <c r="AT342" s="754"/>
    </row>
    <row r="343" spans="45:46">
      <c r="AS343" s="754"/>
      <c r="AT343" s="754"/>
    </row>
    <row r="344" spans="45:46">
      <c r="AS344" s="754"/>
      <c r="AT344" s="754"/>
    </row>
    <row r="345" spans="45:46">
      <c r="AS345" s="754"/>
      <c r="AT345" s="754"/>
    </row>
    <row r="346" spans="45:46">
      <c r="AS346" s="754"/>
      <c r="AT346" s="754"/>
    </row>
    <row r="347" spans="45:46">
      <c r="AS347" s="754"/>
      <c r="AT347" s="754"/>
    </row>
    <row r="348" spans="45:46">
      <c r="AS348" s="754"/>
      <c r="AT348" s="754"/>
    </row>
    <row r="349" spans="45:46">
      <c r="AS349" s="754"/>
      <c r="AT349" s="754"/>
    </row>
    <row r="350" spans="45:46">
      <c r="AS350" s="754"/>
      <c r="AT350" s="754"/>
    </row>
    <row r="351" spans="45:46">
      <c r="AS351" s="754"/>
      <c r="AT351" s="754"/>
    </row>
    <row r="352" spans="45:46">
      <c r="AS352" s="754"/>
      <c r="AT352" s="754"/>
    </row>
    <row r="353" spans="45:46">
      <c r="AS353" s="754"/>
      <c r="AT353" s="754"/>
    </row>
    <row r="354" spans="45:46">
      <c r="AS354" s="754"/>
      <c r="AT354" s="754"/>
    </row>
    <row r="355" spans="45:46">
      <c r="AS355" s="754"/>
      <c r="AT355" s="754"/>
    </row>
    <row r="356" spans="45:46">
      <c r="AS356" s="754"/>
      <c r="AT356" s="754"/>
    </row>
    <row r="357" spans="45:46">
      <c r="AS357" s="754"/>
      <c r="AT357" s="754"/>
    </row>
    <row r="358" spans="45:46">
      <c r="AS358" s="754"/>
      <c r="AT358" s="754"/>
    </row>
    <row r="359" spans="45:46">
      <c r="AS359" s="754"/>
      <c r="AT359" s="754"/>
    </row>
    <row r="360" spans="45:46">
      <c r="AS360" s="754"/>
      <c r="AT360" s="754"/>
    </row>
    <row r="361" spans="45:46">
      <c r="AS361" s="754"/>
      <c r="AT361" s="754"/>
    </row>
  </sheetData>
  <sheetProtection sheet="1"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45"/>
  <cols>
    <col min="3" max="3" width="153.15234375" customWidth="1"/>
  </cols>
  <sheetData>
    <row r="1" spans="1:9" s="692" customFormat="1" ht="12.9" thickBot="1">
      <c r="A1" s="704"/>
      <c r="B1" s="697"/>
      <c r="C1" s="707"/>
    </row>
    <row r="2" spans="1:9" ht="15.9" thickBot="1">
      <c r="A2" s="851" t="s">
        <v>440</v>
      </c>
      <c r="B2" s="852"/>
      <c r="C2" s="853"/>
      <c r="D2" s="696"/>
      <c r="E2" s="696"/>
      <c r="F2" s="696"/>
      <c r="G2" s="696"/>
      <c r="H2" s="696"/>
      <c r="I2" s="696"/>
    </row>
    <row r="3" spans="1:9">
      <c r="A3" s="716"/>
      <c r="B3" s="307"/>
      <c r="C3" s="708"/>
    </row>
    <row r="4" spans="1:9" ht="15.45">
      <c r="A4" s="717" t="s">
        <v>451</v>
      </c>
      <c r="B4" s="307"/>
      <c r="C4" s="708"/>
    </row>
    <row r="5" spans="1:9" ht="15.45">
      <c r="A5" s="717"/>
      <c r="B5" s="307"/>
      <c r="C5" s="708"/>
    </row>
    <row r="6" spans="1:9" ht="15.45">
      <c r="A6" s="717"/>
      <c r="B6" s="307"/>
      <c r="C6" s="708"/>
    </row>
    <row r="7" spans="1:9" ht="14.15">
      <c r="A7" s="718" t="s">
        <v>452</v>
      </c>
      <c r="B7" s="705"/>
      <c r="C7" s="709"/>
    </row>
    <row r="8" spans="1:9">
      <c r="A8" s="719"/>
      <c r="B8" s="698"/>
      <c r="C8" s="708"/>
    </row>
    <row r="9" spans="1:9">
      <c r="A9" s="720" t="s">
        <v>453</v>
      </c>
      <c r="B9" s="307"/>
      <c r="C9" s="708"/>
    </row>
    <row r="10" spans="1:9" ht="15.45">
      <c r="A10" s="717"/>
      <c r="B10" s="307"/>
      <c r="C10" s="708" t="str">
        <f>IF(ISBLANK(etab),"Le nom de l'établissement n'est pas saisi","OUI")</f>
        <v>Le nom de l'établissement n'est pas saisi</v>
      </c>
    </row>
    <row r="11" spans="1:9">
      <c r="A11" s="720" t="s">
        <v>454</v>
      </c>
      <c r="B11" s="307"/>
      <c r="C11" s="708"/>
    </row>
    <row r="12" spans="1:9" ht="15.45">
      <c r="A12" s="721"/>
      <c r="B12" s="700"/>
      <c r="C12" s="710" t="str">
        <f>IF(ISBLANK(Parametres!E27),"Le montant des charges décaissables n'est pas saisi","OUI")</f>
        <v>Le montant des charges décaissables n'est pas saisi</v>
      </c>
    </row>
    <row r="13" spans="1:9" ht="15.45">
      <c r="A13" s="717"/>
      <c r="B13" s="307"/>
      <c r="C13" s="708"/>
    </row>
    <row r="14" spans="1:9" s="692" customFormat="1" ht="14.15">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4.15">
      <c r="A20" s="718" t="s">
        <v>442</v>
      </c>
      <c r="B20" s="706"/>
      <c r="C20" s="711"/>
    </row>
    <row r="21" spans="1:3" s="692" customFormat="1">
      <c r="A21" s="719"/>
      <c r="B21" s="697"/>
      <c r="C21" s="712"/>
    </row>
    <row r="22" spans="1:3" s="692" customFormat="1">
      <c r="A22" s="720" t="s">
        <v>455</v>
      </c>
      <c r="B22" s="307"/>
      <c r="C22" s="712"/>
    </row>
    <row r="23" spans="1:3" s="692" customFormat="1">
      <c r="A23" s="716"/>
      <c r="B23" s="699" t="s">
        <v>449</v>
      </c>
      <c r="C23" s="708" t="str">
        <f>IF('Ann8'!D63="Ok","OUI","NON, le bilan N n'est pas équilibré")</f>
        <v>OUI</v>
      </c>
    </row>
    <row r="24" spans="1:3" s="692" customFormat="1">
      <c r="A24" s="719"/>
      <c r="B24" s="699" t="s">
        <v>447</v>
      </c>
      <c r="C24" s="708" t="str">
        <f>IF('Ann8'!C63="Ok","OUI","NON, le bilan N-1 n'est pas équilibré")</f>
        <v>OUI</v>
      </c>
    </row>
    <row r="25" spans="1:3" s="692" customFormat="1">
      <c r="A25" s="723"/>
      <c r="B25" s="701" t="s">
        <v>448</v>
      </c>
      <c r="C25" s="710" t="str">
        <f>IF('Ann8'!B63="Ok","OUI","NON, le bilan N-2 n'est pas équilibré")</f>
        <v>OUI</v>
      </c>
    </row>
    <row r="26" spans="1:3" s="692" customFormat="1">
      <c r="A26" s="719"/>
      <c r="B26" s="697"/>
      <c r="C26" s="712"/>
    </row>
    <row r="27" spans="1:3" s="692" customFormat="1" ht="14.15">
      <c r="A27" s="718" t="s">
        <v>443</v>
      </c>
      <c r="B27" s="706"/>
      <c r="C27" s="711"/>
    </row>
    <row r="28" spans="1:3" s="692" customFormat="1">
      <c r="A28" s="719"/>
      <c r="B28" s="697"/>
      <c r="C28" s="712"/>
    </row>
    <row r="29" spans="1:3" s="692" customFormat="1">
      <c r="A29" s="720" t="s">
        <v>456</v>
      </c>
      <c r="B29" s="697"/>
      <c r="C29" s="712"/>
    </row>
    <row r="30" spans="1:3" s="692" customFormat="1">
      <c r="A30" s="719"/>
      <c r="B30" s="697"/>
      <c r="C30" s="713" t="str">
        <f>IF('Ann5'!C7&lt;&gt;'Ann5'!M7,"Le montant des investissements est différent du montant du financement","OUI")</f>
        <v>OUI</v>
      </c>
    </row>
    <row r="31" spans="1:3" s="692" customFormat="1">
      <c r="A31" s="720" t="s">
        <v>457</v>
      </c>
      <c r="B31" s="697"/>
      <c r="C31" s="713"/>
    </row>
    <row r="32" spans="1:3" s="692" customFormat="1">
      <c r="A32" s="719"/>
      <c r="B32" s="697"/>
      <c r="C32" s="713" t="str">
        <f ca="1">IF(ROUND('Ann5'!C7,-1)&lt;&gt;ROUND('Ann5'!Z2,-1),"Le montant des investissements est différent de la somme des amortissements","OUI")</f>
        <v>OUI</v>
      </c>
    </row>
    <row r="33" spans="1:3" s="692" customFormat="1">
      <c r="A33" s="720" t="s">
        <v>462</v>
      </c>
      <c r="B33" s="697"/>
      <c r="C33" s="713"/>
    </row>
    <row r="34" spans="1:3" s="692" customFormat="1">
      <c r="A34" s="719"/>
      <c r="B34" s="697"/>
      <c r="C34" s="713" t="str">
        <f ca="1">IF(ROUND('Ann5'!I7,-1)&lt;&gt;ROUND('Ann5'!CL2,-1),"Le montant des subventions est différent de la somme des quote-part de subventions","OUI")</f>
        <v>OUI</v>
      </c>
    </row>
    <row r="35" spans="1:3" s="692" customFormat="1">
      <c r="A35" s="724" t="s">
        <v>458</v>
      </c>
      <c r="B35" s="703"/>
      <c r="C35" s="714"/>
    </row>
    <row r="36" spans="1:3" s="692" customFormat="1">
      <c r="A36" s="719"/>
      <c r="B36" s="697"/>
      <c r="C36" s="713" t="str">
        <f>IF('Ann5'!EO7=135,"OUI","Il faut saisir une durée pour tous les emprunts dans l'annexe 5")</f>
        <v>OUI</v>
      </c>
    </row>
    <row r="37" spans="1:3" s="692" customFormat="1">
      <c r="A37" s="724" t="s">
        <v>463</v>
      </c>
      <c r="B37" s="703"/>
      <c r="C37" s="714"/>
    </row>
    <row r="38" spans="1:3" s="692" customFormat="1">
      <c r="A38" s="723"/>
      <c r="B38" s="702"/>
      <c r="C38" s="715" t="str">
        <f>IF('Ann5'!EP7=135,"OUI","Toutes les durées d'emprunt doivent être inférieures aux durées d'amortissement")</f>
        <v>OUI</v>
      </c>
    </row>
    <row r="39" spans="1:3">
      <c r="A39" s="716"/>
      <c r="B39" s="307"/>
      <c r="C39" s="708"/>
    </row>
    <row r="40" spans="1:3" s="692" customFormat="1" ht="14.15">
      <c r="A40" s="718" t="s">
        <v>446</v>
      </c>
      <c r="B40" s="706"/>
      <c r="C40" s="711"/>
    </row>
    <row r="41" spans="1:3" s="692" customFormat="1">
      <c r="A41" s="719"/>
      <c r="B41" s="697"/>
      <c r="C41" s="712"/>
    </row>
    <row r="42" spans="1:3" s="692" customFormat="1">
      <c r="A42" s="724" t="s">
        <v>459</v>
      </c>
      <c r="B42" s="697"/>
      <c r="C42" s="712"/>
    </row>
    <row r="43" spans="1:3" s="692" customFormat="1">
      <c r="A43" s="723"/>
      <c r="B43" s="702"/>
      <c r="C43" s="715" t="str">
        <f>IF(ROUND('Ann7'!E18,-2)&lt;&gt;ROUND('Ann5'!J7,-2),"Le montant des subventions est différent de la somme des quote-part de subventions","OUI")</f>
        <v>OUI</v>
      </c>
    </row>
    <row r="44" spans="1:3">
      <c r="A44" s="716"/>
      <c r="B44" s="307"/>
      <c r="C44" s="708"/>
    </row>
    <row r="45" spans="1:3" s="692" customFormat="1" ht="14.15">
      <c r="A45" s="718" t="s">
        <v>444</v>
      </c>
      <c r="B45" s="706"/>
      <c r="C45" s="711"/>
    </row>
    <row r="46" spans="1:3" s="692" customFormat="1">
      <c r="A46" s="719"/>
      <c r="B46" s="697"/>
      <c r="C46" s="712"/>
    </row>
    <row r="47" spans="1:3" s="692" customFormat="1">
      <c r="A47" s="720" t="s">
        <v>460</v>
      </c>
      <c r="B47" s="697"/>
      <c r="C47" s="712"/>
    </row>
    <row r="48" spans="1:3" s="692" customFormat="1">
      <c r="A48" s="719"/>
      <c r="B48" s="697"/>
      <c r="C48" s="713" t="str">
        <f>IF(OR(('Ann2'!C17-'Ann2'!D17)&lt;0,('Ann2'!D17-'Ann2'!E17)&lt;0,('Ann2'!E17-'Ann2'!F17)&lt;0),"Les amortissements des actifs acquis avant le démarrage du plan ne sont pas dégressifs","OUI")</f>
        <v>OUI</v>
      </c>
    </row>
    <row r="49" spans="1:3" s="692" customFormat="1">
      <c r="A49" s="720" t="s">
        <v>468</v>
      </c>
      <c r="B49" s="697"/>
      <c r="C49" s="713"/>
    </row>
    <row r="50" spans="1:3" s="692" customFormat="1">
      <c r="A50" s="719"/>
      <c r="B50" s="697"/>
      <c r="C50" s="713" t="str">
        <f>IF(SUM('Ann2'!B27:AS27)&lt;='Ann8'!I8,"OUI","La somme des QP de subvention est supérieure au montant disponible au bilan financier")</f>
        <v>OUI</v>
      </c>
    </row>
    <row r="51" spans="1:3" s="692" customFormat="1">
      <c r="A51" s="724" t="s">
        <v>470</v>
      </c>
      <c r="B51" s="697"/>
      <c r="C51" s="712"/>
    </row>
    <row r="52" spans="1:3" s="692" customFormat="1">
      <c r="A52" s="719"/>
      <c r="B52" s="697"/>
      <c r="C52" s="713" t="str">
        <f>IF('Ann8'!I9-SUM('Ann2'!B29:AS29)&lt;-10,"Les reprises sur la réserve de compensation des charges d'amortissement acquises avant le plan sont supérieures à la réserve inscrite au bilan","OUI")</f>
        <v>OUI</v>
      </c>
    </row>
    <row r="53" spans="1:3" s="692" customFormat="1">
      <c r="A53" s="724" t="s">
        <v>471</v>
      </c>
      <c r="B53" s="697"/>
      <c r="C53" s="712"/>
    </row>
    <row r="54" spans="1:3" s="692" customFormat="1">
      <c r="A54" s="719"/>
      <c r="B54" s="697"/>
      <c r="C54"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2" customFormat="1">
      <c r="A55" s="724" t="s">
        <v>472</v>
      </c>
      <c r="B55" s="697"/>
      <c r="C55" s="712"/>
    </row>
    <row r="56" spans="1:3" s="692" customFormat="1">
      <c r="A56" s="719"/>
      <c r="B56" s="697"/>
      <c r="C56" s="713" t="str">
        <f>IF('Ann8'!I10-SUM('Ann2'!B31:AS31)&lt;-10,"Le montant des reprises de provisions pour renouvellement des immobilisations acquises avant plan est supérieur à la provision inscrite au bilan","OUI")</f>
        <v>OUI</v>
      </c>
    </row>
    <row r="57" spans="1:3" s="692" customFormat="1">
      <c r="A57" s="724" t="s">
        <v>473</v>
      </c>
      <c r="B57" s="697"/>
      <c r="C57" s="712"/>
    </row>
    <row r="58" spans="1:3" s="692" customFormat="1">
      <c r="A58" s="719"/>
      <c r="B58" s="697"/>
      <c r="C58"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2" customFormat="1">
      <c r="A59" s="724" t="s">
        <v>469</v>
      </c>
      <c r="B59" s="697"/>
      <c r="C59" s="713"/>
    </row>
    <row r="60" spans="1:3" s="692" customFormat="1">
      <c r="A60" s="723"/>
      <c r="B60" s="702"/>
      <c r="C60" s="715" t="str">
        <f>IF(SUM('Ann2'!B62:C62)&lt;='Ann8'!I23,"OUI","Les reprises sur les réserves de trésorerie sont supérieurs à la réserve de trésorerie affectée à la couverture du BFR")</f>
        <v>OUI</v>
      </c>
    </row>
    <row r="61" spans="1:3" s="692" customFormat="1">
      <c r="A61" s="719"/>
      <c r="B61" s="697"/>
      <c r="C61" s="712"/>
    </row>
    <row r="62" spans="1:3" s="692" customFormat="1" ht="14.15">
      <c r="A62" s="718" t="s">
        <v>445</v>
      </c>
      <c r="B62" s="706"/>
      <c r="C62" s="711"/>
    </row>
    <row r="63" spans="1:3">
      <c r="A63" s="716"/>
      <c r="B63" s="307"/>
      <c r="C63" s="708"/>
    </row>
    <row r="64" spans="1:3">
      <c r="A64" s="724" t="s">
        <v>461</v>
      </c>
      <c r="B64" s="307"/>
      <c r="C64" s="708"/>
    </row>
    <row r="65" spans="1:3">
      <c r="A65" s="722"/>
      <c r="B65" s="700"/>
      <c r="C65" s="715" t="str">
        <f>IF(OR(('Ann10'!C11-'Ann10'!D11)&lt;0,('Ann10'!D11-'Ann10'!E11)&lt;0,('Ann10'!E11-'Ann10'!F11)&lt;0,('Ann10'!F11-'Ann10'!G11)&lt;0),"Les frais financiers sur emprunts antérieurs à la 1ère année du plan ne sont pas dégressifs ?","OUI")</f>
        <v>OUI</v>
      </c>
    </row>
    <row r="67" spans="1:3">
      <c r="A67" s="693"/>
      <c r="B67" s="693"/>
      <c r="C67" s="693"/>
    </row>
    <row r="68" spans="1:3">
      <c r="A68" s="693"/>
      <c r="B68" s="693"/>
      <c r="C68" s="693"/>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5234375" defaultRowHeight="12.45" outlineLevelCol="1"/>
  <cols>
    <col min="1" max="1" width="8.69140625" style="607" customWidth="1"/>
    <col min="2" max="2" width="16.3828125" style="607" bestFit="1" customWidth="1"/>
    <col min="3" max="3" width="21.53515625" style="607" customWidth="1"/>
    <col min="4" max="4" width="14.3046875" style="607" bestFit="1" customWidth="1"/>
    <col min="5" max="5" width="14.15234375" style="607" bestFit="1" customWidth="1"/>
    <col min="6" max="6" width="14.69140625" style="607" bestFit="1" customWidth="1"/>
    <col min="7" max="7" width="18" style="607" customWidth="1"/>
    <col min="8" max="8" width="13.53515625" style="607" customWidth="1"/>
    <col min="9" max="9" width="15.3828125" style="607" customWidth="1"/>
    <col min="10" max="10" width="9.3828125" style="607" hidden="1" customWidth="1" outlineLevel="1"/>
    <col min="11" max="11" width="10.3046875" style="608" hidden="1" customWidth="1" outlineLevel="1"/>
    <col min="12" max="12" width="15.3046875" style="608" hidden="1" customWidth="1" outlineLevel="1"/>
    <col min="13" max="13" width="22.15234375" style="608" customWidth="1" collapsed="1"/>
    <col min="14" max="16384" width="9.15234375" style="608"/>
  </cols>
  <sheetData>
    <row r="1" spans="1:13" ht="24" customHeight="1">
      <c r="A1" s="605" t="s">
        <v>357</v>
      </c>
      <c r="B1" s="606"/>
      <c r="C1" s="606"/>
      <c r="D1" s="859" t="s">
        <v>439</v>
      </c>
      <c r="E1" s="860"/>
      <c r="F1" s="860"/>
      <c r="G1" s="860"/>
      <c r="H1" s="860"/>
      <c r="I1" s="860"/>
    </row>
    <row r="2" spans="1:13" ht="12.75" customHeight="1" thickBot="1">
      <c r="A2" s="609"/>
      <c r="B2" s="609"/>
      <c r="C2" s="609"/>
      <c r="D2" s="861"/>
      <c r="E2" s="861"/>
      <c r="F2" s="861"/>
      <c r="G2" s="861"/>
      <c r="H2" s="861"/>
      <c r="I2" s="861"/>
    </row>
    <row r="3" spans="1:13" ht="3.25"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854" t="s">
        <v>358</v>
      </c>
      <c r="C5" s="855"/>
      <c r="D5" s="856"/>
      <c r="E5" s="606"/>
      <c r="F5" s="854" t="s">
        <v>359</v>
      </c>
      <c r="G5" s="855"/>
      <c r="H5" s="856"/>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c r="A13" s="609"/>
      <c r="B13" s="627" t="s">
        <v>371</v>
      </c>
      <c r="C13" s="857"/>
      <c r="D13" s="858"/>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5" customHeight="1" thickTop="1">
      <c r="A15" s="610"/>
      <c r="B15" s="610"/>
      <c r="C15" s="610"/>
      <c r="D15" s="610"/>
      <c r="E15" s="610"/>
      <c r="F15" s="610"/>
      <c r="G15" s="610"/>
      <c r="H15" s="610"/>
      <c r="I15" s="610"/>
      <c r="J15" s="612"/>
    </row>
    <row r="16" spans="1:13" s="631" customFormat="1" ht="31.75"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2.9"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8.69140625" style="313" customWidth="1"/>
    <col min="11" max="11" width="9.15234375" style="314" customWidth="1"/>
    <col min="12" max="12" width="15.3046875" style="314" customWidth="1"/>
    <col min="13" max="13" width="11.53515625" style="314" customWidth="1"/>
    <col min="14" max="16384" width="9.1523437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5"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62" t="s">
        <v>358</v>
      </c>
      <c r="C5" s="863"/>
      <c r="D5" s="864"/>
      <c r="E5" s="312"/>
      <c r="F5" s="862" t="s">
        <v>359</v>
      </c>
      <c r="G5" s="863"/>
      <c r="H5" s="864"/>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65">
        <f>'Ann7'!A9</f>
        <v>0</v>
      </c>
      <c r="D13" s="866"/>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5" customHeight="1" thickTop="1">
      <c r="A15" s="316"/>
      <c r="B15" s="316"/>
      <c r="C15" s="316"/>
      <c r="D15" s="316"/>
      <c r="E15" s="316"/>
      <c r="F15" s="316"/>
      <c r="G15" s="316"/>
      <c r="H15" s="316"/>
      <c r="I15" s="316"/>
      <c r="J15" s="318"/>
    </row>
    <row r="16" spans="1:14"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5234375" defaultRowHeight="12.45"/>
  <cols>
    <col min="1" max="1" width="8.69140625" style="313" customWidth="1"/>
    <col min="2" max="2" width="22.304687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45"/>
  <cols>
    <col min="4" max="4" width="23.53515625" customWidth="1"/>
    <col min="5" max="5" width="27.84375" customWidth="1"/>
  </cols>
  <sheetData>
    <row r="1" spans="1:9" ht="22.3">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3">
      <c r="A9" s="519">
        <f>etab</f>
        <v>0</v>
      </c>
      <c r="B9" s="520"/>
      <c r="C9" s="214"/>
      <c r="D9" s="214"/>
      <c r="E9" s="214"/>
      <c r="F9" s="215" t="s">
        <v>228</v>
      </c>
      <c r="G9" s="213"/>
      <c r="H9" s="213"/>
      <c r="I9" s="213"/>
    </row>
    <row r="10" spans="1:9" ht="22.3">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313" customWidth="1"/>
    <col min="11" max="11" width="9.15234375" style="314" customWidth="1"/>
    <col min="12" max="12" width="15.3046875" style="314" customWidth="1"/>
    <col min="13" max="16384" width="9.152343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564" customWidth="1"/>
    <col min="11" max="11" width="9.15234375" style="565" customWidth="1"/>
    <col min="12" max="12" width="15.3046875" style="565" customWidth="1"/>
    <col min="13" max="19" width="9.15234375" style="565"/>
    <col min="20" max="16384" width="9.152343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564" customWidth="1"/>
    <col min="11" max="11" width="9.15234375" style="565" customWidth="1"/>
    <col min="12" max="12" width="15.3046875" style="565" customWidth="1"/>
    <col min="13" max="19" width="9.15234375" style="565"/>
    <col min="20" max="16384" width="9.152343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564" customWidth="1"/>
    <col min="11" max="11" width="9.15234375" style="565" customWidth="1"/>
    <col min="12" max="12" width="15.3046875" style="565" customWidth="1"/>
    <col min="13" max="19" width="9.15234375" style="565"/>
    <col min="20" max="16384" width="9.152343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5234375" defaultRowHeight="12.45"/>
  <cols>
    <col min="1" max="1" width="8.69140625" style="313" customWidth="1"/>
    <col min="2" max="2" width="16.3828125" style="313" bestFit="1" customWidth="1"/>
    <col min="3" max="3" width="21.53515625" style="313" customWidth="1"/>
    <col min="4" max="4" width="14.3046875" style="313" bestFit="1" customWidth="1"/>
    <col min="5" max="5" width="14.15234375" style="313" bestFit="1" customWidth="1"/>
    <col min="6" max="6" width="14.69140625" style="313" bestFit="1" customWidth="1"/>
    <col min="7" max="7" width="18" style="313" customWidth="1"/>
    <col min="8" max="8" width="13.53515625" style="313" customWidth="1"/>
    <col min="9" max="9" width="15.3828125" style="313" customWidth="1"/>
    <col min="10" max="10" width="6.15234375" style="564" customWidth="1"/>
    <col min="11" max="11" width="9.15234375" style="565" customWidth="1"/>
    <col min="12" max="12" width="15.3046875" style="565" customWidth="1"/>
    <col min="13" max="19" width="9.15234375" style="565"/>
    <col min="20" max="16384" width="9.152343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3828125" defaultRowHeight="12.45" outlineLevelCol="1"/>
  <cols>
    <col min="1" max="1" width="5.3046875" style="672" customWidth="1"/>
    <col min="2" max="3" width="16" style="672" customWidth="1"/>
    <col min="4" max="4" width="17.3046875" style="672" customWidth="1"/>
    <col min="5" max="9" width="16" style="672" customWidth="1"/>
    <col min="10" max="10" width="11.3828125" style="672" hidden="1" customWidth="1" outlineLevel="1"/>
    <col min="11" max="11" width="14.3046875" style="672" customWidth="1" collapsed="1"/>
    <col min="12" max="12" width="14.3046875" style="672" customWidth="1"/>
    <col min="13" max="13" width="12.84375" style="672" bestFit="1" customWidth="1"/>
    <col min="14" max="58" width="11.84375" style="672" bestFit="1" customWidth="1"/>
    <col min="59" max="16384" width="11.3828125" style="672"/>
  </cols>
  <sheetData>
    <row r="1" spans="1:63">
      <c r="K1" s="673">
        <f>'Calcul d''emprunt'!M14+'emprunt (2)'!M14+'emprunt (3)'!M14+'emprunt (4)'!M14+'emprunt (5)'!M14+'emprunt (6)'!M14+'emprunt (7)'!M14+'emprunt (8)'!M14+'emprunt (9)'!M14+'emprunt (10)'!M14</f>
        <v>0</v>
      </c>
      <c r="M1" s="674"/>
      <c r="N1" s="675">
        <f t="array" ref="N1:BK1">TRANSPOSE(J5:J55)</f>
        <v>2022</v>
      </c>
      <c r="O1" s="675">
        <v>2023</v>
      </c>
      <c r="P1" s="675">
        <v>2024</v>
      </c>
      <c r="Q1" s="675">
        <v>2025</v>
      </c>
      <c r="R1" s="675">
        <v>2026</v>
      </c>
      <c r="S1" s="675">
        <v>2027</v>
      </c>
      <c r="T1" s="675">
        <v>2028</v>
      </c>
      <c r="U1" s="675">
        <v>2029</v>
      </c>
      <c r="V1" s="675">
        <v>2030</v>
      </c>
      <c r="W1" s="675">
        <v>2031</v>
      </c>
      <c r="X1" s="675">
        <v>2032</v>
      </c>
      <c r="Y1" s="675">
        <v>2033</v>
      </c>
      <c r="Z1" s="675">
        <v>2034</v>
      </c>
      <c r="AA1" s="675">
        <v>2035</v>
      </c>
      <c r="AB1" s="675">
        <v>2036</v>
      </c>
      <c r="AC1" s="675">
        <v>2037</v>
      </c>
      <c r="AD1" s="675">
        <v>2038</v>
      </c>
      <c r="AE1" s="675">
        <v>2039</v>
      </c>
      <c r="AF1" s="675">
        <v>2040</v>
      </c>
      <c r="AG1" s="675">
        <v>2041</v>
      </c>
      <c r="AH1" s="675">
        <v>2042</v>
      </c>
      <c r="AI1" s="675">
        <v>2043</v>
      </c>
      <c r="AJ1" s="675">
        <v>2044</v>
      </c>
      <c r="AK1" s="675">
        <v>2045</v>
      </c>
      <c r="AL1" s="675">
        <v>2046</v>
      </c>
      <c r="AM1" s="675">
        <v>2047</v>
      </c>
      <c r="AN1" s="675">
        <v>2048</v>
      </c>
      <c r="AO1" s="675">
        <v>2049</v>
      </c>
      <c r="AP1" s="675">
        <v>2050</v>
      </c>
      <c r="AQ1" s="675">
        <v>2051</v>
      </c>
      <c r="AR1" s="675">
        <v>2052</v>
      </c>
      <c r="AS1" s="675">
        <v>2053</v>
      </c>
      <c r="AT1" s="675">
        <v>2054</v>
      </c>
      <c r="AU1" s="675">
        <v>2055</v>
      </c>
      <c r="AV1" s="675">
        <v>2056</v>
      </c>
      <c r="AW1" s="675">
        <v>2057</v>
      </c>
      <c r="AX1" s="675">
        <v>2058</v>
      </c>
      <c r="AY1" s="675">
        <v>2059</v>
      </c>
      <c r="AZ1" s="675">
        <v>2060</v>
      </c>
      <c r="BA1" s="675">
        <v>2061</v>
      </c>
      <c r="BB1" s="675">
        <v>2062</v>
      </c>
      <c r="BC1" s="675">
        <v>2063</v>
      </c>
      <c r="BD1" s="675">
        <v>2064</v>
      </c>
      <c r="BE1" s="675">
        <v>2065</v>
      </c>
      <c r="BF1" s="675">
        <v>2066</v>
      </c>
      <c r="BG1" s="676">
        <v>2067</v>
      </c>
      <c r="BH1" s="676">
        <v>2068</v>
      </c>
      <c r="BI1" s="676">
        <v>2069</v>
      </c>
      <c r="BJ1" s="676">
        <v>2070</v>
      </c>
      <c r="BK1" s="677">
        <v>2071</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5.3"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2.9" thickTop="1">
      <c r="A4" s="610"/>
      <c r="B4" s="340"/>
      <c r="C4" s="340"/>
      <c r="D4" s="340"/>
      <c r="E4" s="340"/>
      <c r="F4" s="340"/>
      <c r="G4" s="340"/>
      <c r="H4" s="340"/>
      <c r="I4" s="341"/>
      <c r="J4" s="341"/>
      <c r="K4" s="341"/>
    </row>
    <row r="5" spans="1:63" ht="15.45">
      <c r="A5" s="633">
        <v>1</v>
      </c>
      <c r="B5" s="634">
        <f>DATE(J5,1,1)</f>
        <v>44562</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2022</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45">
      <c r="A6" s="633">
        <v>2</v>
      </c>
      <c r="B6" s="634">
        <f t="shared" ref="B6:B44" si="0">DATE(J6,1,1)</f>
        <v>44927</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2023</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45">
      <c r="A7" s="633">
        <v>3</v>
      </c>
      <c r="B7" s="634">
        <f t="shared" si="0"/>
        <v>45292</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2024</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45">
      <c r="A8" s="633">
        <v>4</v>
      </c>
      <c r="B8" s="634">
        <f t="shared" si="0"/>
        <v>45658</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2025</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45">
      <c r="A9" s="637">
        <v>5</v>
      </c>
      <c r="B9" s="634">
        <f t="shared" si="0"/>
        <v>46023</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2026</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45">
      <c r="A10" s="633">
        <v>6</v>
      </c>
      <c r="B10" s="634">
        <f t="shared" si="0"/>
        <v>46388</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2027</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45">
      <c r="A11" s="633">
        <v>7</v>
      </c>
      <c r="B11" s="634">
        <f t="shared" si="0"/>
        <v>46753</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2028</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45">
      <c r="A12" s="633">
        <v>8</v>
      </c>
      <c r="B12" s="634">
        <f t="shared" si="0"/>
        <v>47119</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2029</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45">
      <c r="A13" s="633">
        <v>9</v>
      </c>
      <c r="B13" s="634">
        <f t="shared" si="0"/>
        <v>47484</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2030</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45">
      <c r="A14" s="633">
        <v>10</v>
      </c>
      <c r="B14" s="634">
        <f t="shared" si="0"/>
        <v>47849</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2031</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45">
      <c r="A15" s="633">
        <v>11</v>
      </c>
      <c r="B15" s="634">
        <f t="shared" si="0"/>
        <v>48214</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2032</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45">
      <c r="A16" s="633">
        <v>12</v>
      </c>
      <c r="B16" s="634">
        <f t="shared" si="0"/>
        <v>48580</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2033</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45">
      <c r="A17" s="633">
        <v>13</v>
      </c>
      <c r="B17" s="634">
        <f t="shared" si="0"/>
        <v>48945</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2034</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45">
      <c r="A18" s="633">
        <v>14</v>
      </c>
      <c r="B18" s="634">
        <f t="shared" si="0"/>
        <v>49310</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2035</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45">
      <c r="A19" s="633">
        <v>15</v>
      </c>
      <c r="B19" s="634">
        <f t="shared" si="0"/>
        <v>49675</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2036</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45">
      <c r="A20" s="633">
        <v>16</v>
      </c>
      <c r="B20" s="634">
        <f t="shared" si="0"/>
        <v>50041</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2037</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45">
      <c r="A21" s="633">
        <v>17</v>
      </c>
      <c r="B21" s="634">
        <f t="shared" si="0"/>
        <v>50406</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2038</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45">
      <c r="A22" s="633">
        <v>18</v>
      </c>
      <c r="B22" s="634">
        <f t="shared" si="0"/>
        <v>50771</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2039</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45">
      <c r="A23" s="633">
        <v>19</v>
      </c>
      <c r="B23" s="634">
        <f t="shared" si="0"/>
        <v>51136</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2040</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45">
      <c r="A24" s="633">
        <v>20</v>
      </c>
      <c r="B24" s="634">
        <f t="shared" si="0"/>
        <v>51502</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2041</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45">
      <c r="A25" s="633">
        <v>21</v>
      </c>
      <c r="B25" s="634">
        <f t="shared" si="0"/>
        <v>51867</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2042</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45">
      <c r="A26" s="633">
        <v>22</v>
      </c>
      <c r="B26" s="634">
        <f t="shared" si="0"/>
        <v>52232</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2043</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45">
      <c r="A27" s="633">
        <v>23</v>
      </c>
      <c r="B27" s="634">
        <f t="shared" si="0"/>
        <v>52597</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2044</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45">
      <c r="A28" s="633">
        <v>24</v>
      </c>
      <c r="B28" s="634">
        <f t="shared" si="0"/>
        <v>52963</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2045</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45">
      <c r="A29" s="633">
        <v>25</v>
      </c>
      <c r="B29" s="634">
        <f t="shared" si="0"/>
        <v>53328</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2046</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45">
      <c r="A30" s="633">
        <v>26</v>
      </c>
      <c r="B30" s="634">
        <f t="shared" si="0"/>
        <v>53693</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2047</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45">
      <c r="A31" s="633">
        <v>27</v>
      </c>
      <c r="B31" s="634">
        <f t="shared" si="0"/>
        <v>54058</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2048</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45">
      <c r="A32" s="633">
        <v>28</v>
      </c>
      <c r="B32" s="634">
        <f t="shared" si="0"/>
        <v>54424</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2049</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45">
      <c r="A33" s="633">
        <v>29</v>
      </c>
      <c r="B33" s="634">
        <f t="shared" si="0"/>
        <v>54789</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2050</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45">
      <c r="A34" s="633">
        <v>30</v>
      </c>
      <c r="B34" s="634">
        <f t="shared" si="0"/>
        <v>55154</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2051</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45">
      <c r="A35" s="633">
        <v>31</v>
      </c>
      <c r="B35" s="634">
        <f t="shared" si="0"/>
        <v>55519</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2052</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45">
      <c r="A36" s="633">
        <v>32</v>
      </c>
      <c r="B36" s="634">
        <f t="shared" si="0"/>
        <v>55885</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2053</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45">
      <c r="A37" s="633">
        <v>33</v>
      </c>
      <c r="B37" s="634">
        <f t="shared" si="0"/>
        <v>56250</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2054</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45">
      <c r="A38" s="633">
        <v>34</v>
      </c>
      <c r="B38" s="634">
        <f t="shared" si="0"/>
        <v>56615</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2055</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45">
      <c r="A39" s="633">
        <v>35</v>
      </c>
      <c r="B39" s="634">
        <f t="shared" si="0"/>
        <v>56980</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2056</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45">
      <c r="A40" s="633">
        <v>36</v>
      </c>
      <c r="B40" s="634">
        <f t="shared" si="0"/>
        <v>57346</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2057</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45">
      <c r="A41" s="633">
        <v>37</v>
      </c>
      <c r="B41" s="634">
        <f t="shared" si="0"/>
        <v>57711</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2058</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45">
      <c r="A42" s="633">
        <v>38</v>
      </c>
      <c r="B42" s="634">
        <f t="shared" si="0"/>
        <v>58076</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2059</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45">
      <c r="A43" s="633">
        <v>39</v>
      </c>
      <c r="B43" s="634">
        <f t="shared" si="0"/>
        <v>58441</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2060</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45">
      <c r="A44" s="633">
        <v>40</v>
      </c>
      <c r="B44" s="634">
        <f t="shared" si="0"/>
        <v>58807</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2061</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45">
      <c r="A45" s="633">
        <v>41</v>
      </c>
      <c r="B45" s="634">
        <f t="shared" ref="B45:B55" si="2">DATE(J45,1,1)</f>
        <v>59172</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2062</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45">
      <c r="A46" s="633">
        <v>42</v>
      </c>
      <c r="B46" s="634">
        <f t="shared" si="2"/>
        <v>59537</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2063</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45">
      <c r="A47" s="633">
        <v>43</v>
      </c>
      <c r="B47" s="634">
        <f t="shared" si="2"/>
        <v>59902</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2064</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45">
      <c r="A48" s="633">
        <v>44</v>
      </c>
      <c r="B48" s="634">
        <f t="shared" si="2"/>
        <v>60268</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2065</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45">
      <c r="A49" s="633">
        <v>45</v>
      </c>
      <c r="B49" s="634">
        <f t="shared" si="2"/>
        <v>60633</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2066</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45">
      <c r="A50" s="633">
        <v>46</v>
      </c>
      <c r="B50" s="634">
        <f t="shared" si="2"/>
        <v>60998</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2067</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45">
      <c r="A51" s="633">
        <v>47</v>
      </c>
      <c r="B51" s="634">
        <f t="shared" si="2"/>
        <v>61363</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2068</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45">
      <c r="A52" s="633">
        <v>48</v>
      </c>
      <c r="B52" s="634">
        <f t="shared" si="2"/>
        <v>61729</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2069</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45">
      <c r="A53" s="633">
        <v>49</v>
      </c>
      <c r="B53" s="634">
        <f t="shared" si="2"/>
        <v>62094</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2070</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45">
      <c r="A54" s="633">
        <v>50</v>
      </c>
      <c r="B54" s="634">
        <f t="shared" si="2"/>
        <v>62459</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2071</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45">
      <c r="A55" s="633">
        <v>51</v>
      </c>
      <c r="B55" s="634">
        <f t="shared" si="2"/>
        <v>62824</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2072</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F7" sqref="F7"/>
    </sheetView>
  </sheetViews>
  <sheetFormatPr baseColWidth="10" defaultRowHeight="12.45"/>
  <sheetData>
    <row r="1" spans="1:3">
      <c r="B1" s="459" t="s">
        <v>435</v>
      </c>
      <c r="C1" s="459" t="s">
        <v>164</v>
      </c>
    </row>
    <row r="2" spans="1:3">
      <c r="A2" t="s">
        <v>434</v>
      </c>
      <c r="B2">
        <v>8</v>
      </c>
      <c r="C2" s="563">
        <v>0.03</v>
      </c>
    </row>
    <row r="3" spans="1:3">
      <c r="A3" t="s">
        <v>434</v>
      </c>
      <c r="B3">
        <v>15</v>
      </c>
      <c r="C3" s="813">
        <v>3.5000000000000003E-2</v>
      </c>
    </row>
    <row r="4" spans="1:3">
      <c r="A4" t="s">
        <v>434</v>
      </c>
      <c r="B4">
        <v>20</v>
      </c>
      <c r="C4" s="563">
        <v>3.7499999999999999E-2</v>
      </c>
    </row>
    <row r="5" spans="1:3">
      <c r="A5" t="s">
        <v>434</v>
      </c>
      <c r="B5">
        <v>50</v>
      </c>
      <c r="C5" s="563">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3828125" defaultRowHeight="12.45"/>
  <cols>
    <col min="1" max="1" width="55.69140625" style="2" customWidth="1"/>
    <col min="2" max="5" width="13.69140625" style="2" customWidth="1"/>
    <col min="6" max="6" width="1.53515625" style="2" customWidth="1"/>
    <col min="7" max="7" width="66.3046875" style="2" customWidth="1"/>
    <col min="8" max="9" width="14.69140625" style="2" customWidth="1"/>
    <col min="10" max="16384" width="11.3828125" style="2"/>
  </cols>
  <sheetData>
    <row r="1" spans="1:9" ht="12.9" thickBot="1">
      <c r="A1" s="1">
        <f>etab</f>
        <v>0</v>
      </c>
      <c r="E1" s="3"/>
      <c r="G1" s="1">
        <f>A1</f>
        <v>0</v>
      </c>
      <c r="I1" s="3"/>
    </row>
    <row r="2" spans="1:9" s="4" customFormat="1" ht="25" customHeight="1" thickBot="1">
      <c r="A2" s="226" t="s">
        <v>287</v>
      </c>
      <c r="B2" s="227"/>
      <c r="C2" s="228"/>
      <c r="D2" s="228"/>
      <c r="E2" s="225"/>
      <c r="G2" s="226" t="s">
        <v>287</v>
      </c>
      <c r="H2" s="227"/>
      <c r="I2" s="229"/>
    </row>
    <row r="3" spans="1:9">
      <c r="A3" s="5"/>
    </row>
    <row r="4" spans="1:9" s="4" customFormat="1" ht="25" customHeight="1">
      <c r="A4" s="6" t="s">
        <v>0</v>
      </c>
      <c r="B4" s="7"/>
      <c r="C4" s="8" t="str">
        <f>"31/12/"&amp;exercice</f>
        <v>31/12/2021</v>
      </c>
      <c r="D4" s="9"/>
      <c r="E4" s="10" t="str">
        <f>"31/12/"&amp;exercice-1</f>
        <v>31/12/2020</v>
      </c>
      <c r="G4" s="6" t="s">
        <v>36</v>
      </c>
      <c r="H4" s="32" t="str">
        <f>C4</f>
        <v>31/12/2021</v>
      </c>
      <c r="I4" s="10" t="str">
        <f>E4</f>
        <v>31/12/2020</v>
      </c>
    </row>
    <row r="5" spans="1:9" ht="24.9">
      <c r="A5" s="11"/>
      <c r="B5" s="12" t="s">
        <v>1</v>
      </c>
      <c r="C5" s="13" t="s">
        <v>2</v>
      </c>
      <c r="D5" s="14" t="s">
        <v>3</v>
      </c>
      <c r="E5" s="14" t="s">
        <v>3</v>
      </c>
      <c r="G5" s="11"/>
      <c r="H5" s="733"/>
      <c r="I5" s="733"/>
    </row>
    <row r="6" spans="1:9" ht="14.15">
      <c r="A6" s="15" t="s">
        <v>285</v>
      </c>
      <c r="B6" s="744"/>
      <c r="C6" s="744"/>
      <c r="D6" s="738"/>
      <c r="E6" s="744"/>
      <c r="G6" s="35" t="s">
        <v>288</v>
      </c>
      <c r="H6" s="498"/>
      <c r="I6" s="498"/>
    </row>
    <row r="7" spans="1:9" ht="20.149999999999999" customHeight="1">
      <c r="A7" s="16" t="s">
        <v>283</v>
      </c>
      <c r="B7" s="498"/>
      <c r="C7" s="498"/>
      <c r="D7" s="739"/>
      <c r="E7" s="498"/>
      <c r="G7" s="33" t="s">
        <v>37</v>
      </c>
      <c r="H7" s="503"/>
      <c r="I7" s="503"/>
    </row>
    <row r="8" spans="1:9" ht="13" customHeight="1">
      <c r="A8" s="17" t="s">
        <v>4</v>
      </c>
      <c r="B8" s="496"/>
      <c r="C8" s="496"/>
      <c r="D8" s="740">
        <f>B8-C8</f>
        <v>0</v>
      </c>
      <c r="E8" s="496"/>
      <c r="G8" s="33" t="s">
        <v>38</v>
      </c>
      <c r="H8" s="503"/>
      <c r="I8" s="503"/>
    </row>
    <row r="9" spans="1:9" ht="13" customHeight="1">
      <c r="A9" s="18" t="s">
        <v>5</v>
      </c>
      <c r="B9" s="496"/>
      <c r="C9" s="496"/>
      <c r="D9" s="740">
        <f t="shared" ref="D9:D21" si="0">B9-C9</f>
        <v>0</v>
      </c>
      <c r="E9" s="496"/>
      <c r="G9" s="33" t="s">
        <v>39</v>
      </c>
      <c r="H9" s="503"/>
      <c r="I9" s="503"/>
    </row>
    <row r="10" spans="1:9" ht="13"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4.15">
      <c r="A16" s="19" t="s">
        <v>11</v>
      </c>
      <c r="B16" s="496"/>
      <c r="C16" s="497"/>
      <c r="D16" s="740">
        <f t="shared" si="0"/>
        <v>0</v>
      </c>
      <c r="E16" s="496"/>
      <c r="G16" s="35" t="s">
        <v>230</v>
      </c>
      <c r="H16" s="503"/>
      <c r="I16" s="503"/>
    </row>
    <row r="17" spans="1:9" ht="20.149999999999999"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49999999999999" customHeight="1">
      <c r="A22" s="21" t="s">
        <v>16</v>
      </c>
      <c r="B22" s="499">
        <f>SUM(B6:B21)</f>
        <v>0</v>
      </c>
      <c r="C22" s="499">
        <f>SUM(C6:C21)</f>
        <v>0</v>
      </c>
      <c r="D22" s="741">
        <f>SUM(D6:D21)</f>
        <v>0</v>
      </c>
      <c r="E22" s="499">
        <f>SUM(E6:E21)</f>
        <v>0</v>
      </c>
      <c r="G22" s="34" t="s">
        <v>44</v>
      </c>
      <c r="H22" s="503"/>
      <c r="I22" s="503"/>
    </row>
    <row r="23" spans="1:9" ht="13" customHeight="1">
      <c r="A23" s="22" t="s">
        <v>61</v>
      </c>
      <c r="B23" s="501"/>
      <c r="C23" s="498"/>
      <c r="D23" s="739">
        <f>B23-C23</f>
        <v>0</v>
      </c>
      <c r="E23" s="498"/>
      <c r="G23" s="35" t="s">
        <v>45</v>
      </c>
      <c r="H23" s="504"/>
      <c r="I23" s="504"/>
    </row>
    <row r="24" spans="1:9" s="4" customFormat="1" ht="20.149999999999999" customHeight="1">
      <c r="A24" s="21" t="s">
        <v>17</v>
      </c>
      <c r="B24" s="499">
        <f>B23</f>
        <v>0</v>
      </c>
      <c r="C24" s="499">
        <f>C23</f>
        <v>0</v>
      </c>
      <c r="D24" s="741">
        <f>D23</f>
        <v>0</v>
      </c>
      <c r="E24" s="499">
        <f>E23</f>
        <v>0</v>
      </c>
      <c r="G24" s="34" t="s">
        <v>46</v>
      </c>
      <c r="H24" s="503"/>
      <c r="I24" s="504"/>
    </row>
    <row r="25" spans="1:9" ht="25.3">
      <c r="A25" s="15" t="s">
        <v>286</v>
      </c>
      <c r="B25" s="498"/>
      <c r="C25" s="498"/>
      <c r="D25" s="739"/>
      <c r="E25" s="498"/>
      <c r="G25" s="37" t="s">
        <v>47</v>
      </c>
      <c r="H25" s="503"/>
      <c r="I25" s="503"/>
    </row>
    <row r="26" spans="1:9" ht="20.149999999999999"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49999999999999" customHeight="1">
      <c r="A33" s="23" t="s">
        <v>62</v>
      </c>
      <c r="B33" s="544"/>
      <c r="C33" s="544"/>
      <c r="D33" s="740">
        <f t="shared" si="1"/>
        <v>0</v>
      </c>
      <c r="E33" s="544"/>
      <c r="G33" s="39" t="s">
        <v>52</v>
      </c>
      <c r="H33" s="504"/>
      <c r="I33" s="504"/>
    </row>
    <row r="34" spans="1:9" ht="13" customHeight="1">
      <c r="A34" s="17" t="s">
        <v>63</v>
      </c>
      <c r="B34" s="545"/>
      <c r="C34" s="543"/>
      <c r="D34" s="740">
        <f t="shared" si="1"/>
        <v>0</v>
      </c>
      <c r="E34" s="543"/>
      <c r="G34" s="21" t="s">
        <v>29</v>
      </c>
      <c r="H34" s="741">
        <f>SUM(H31:H33)</f>
        <v>0</v>
      </c>
      <c r="I34" s="741">
        <f>SUM(I31:I33)</f>
        <v>0</v>
      </c>
    </row>
    <row r="35" spans="1:9" ht="13" customHeight="1">
      <c r="A35" s="18" t="s">
        <v>25</v>
      </c>
      <c r="B35" s="545"/>
      <c r="C35" s="543"/>
      <c r="D35" s="740">
        <f t="shared" si="1"/>
        <v>0</v>
      </c>
      <c r="E35" s="543"/>
      <c r="G35" s="35" t="s">
        <v>291</v>
      </c>
      <c r="H35" s="504"/>
      <c r="I35" s="504"/>
    </row>
    <row r="36" spans="1:9" ht="13" customHeight="1">
      <c r="A36" s="18" t="s">
        <v>26</v>
      </c>
      <c r="B36" s="545"/>
      <c r="C36" s="545"/>
      <c r="D36" s="740">
        <f t="shared" si="1"/>
        <v>0</v>
      </c>
      <c r="E36" s="546"/>
      <c r="G36" s="39" t="s">
        <v>236</v>
      </c>
      <c r="H36" s="504"/>
      <c r="I36" s="504"/>
    </row>
    <row r="37" spans="1:9" ht="13" customHeight="1">
      <c r="A37" s="18" t="s">
        <v>27</v>
      </c>
      <c r="B37" s="545"/>
      <c r="C37" s="543"/>
      <c r="D37" s="740">
        <f t="shared" si="1"/>
        <v>0</v>
      </c>
      <c r="E37" s="543"/>
      <c r="G37" s="39" t="s">
        <v>237</v>
      </c>
      <c r="H37" s="504"/>
      <c r="I37" s="504"/>
    </row>
    <row r="38" spans="1:9" ht="13" customHeight="1">
      <c r="A38" s="18" t="s">
        <v>28</v>
      </c>
      <c r="B38" s="243"/>
      <c r="C38" s="243"/>
      <c r="D38" s="740">
        <f t="shared" si="1"/>
        <v>0</v>
      </c>
      <c r="E38" s="243"/>
      <c r="G38" s="36" t="s">
        <v>53</v>
      </c>
      <c r="H38" s="504"/>
      <c r="I38" s="504"/>
    </row>
    <row r="39" spans="1:9" s="4" customFormat="1" ht="20.149999999999999" customHeight="1">
      <c r="A39" s="21" t="s">
        <v>29</v>
      </c>
      <c r="B39" s="499">
        <f>SUM(B25:B38)</f>
        <v>0</v>
      </c>
      <c r="C39" s="499">
        <f>SUM(C25:C38)</f>
        <v>0</v>
      </c>
      <c r="D39" s="741">
        <f>SUM(D25:D38)</f>
        <v>0</v>
      </c>
      <c r="E39" s="499">
        <f>SUM(E25:E38)</f>
        <v>0</v>
      </c>
      <c r="G39" s="36" t="s">
        <v>54</v>
      </c>
      <c r="H39" s="504"/>
      <c r="I39" s="504"/>
    </row>
    <row r="40" spans="1:9" s="25" customFormat="1" ht="14.15">
      <c r="A40" s="24" t="s">
        <v>30</v>
      </c>
      <c r="B40" s="500"/>
      <c r="C40" s="500"/>
      <c r="D40" s="741">
        <f>B40-C40</f>
        <v>0</v>
      </c>
      <c r="E40" s="500"/>
      <c r="G40" s="39" t="s">
        <v>238</v>
      </c>
      <c r="H40" s="504"/>
      <c r="I40" s="504"/>
    </row>
    <row r="41" spans="1:9" s="25" customFormat="1" ht="14.15">
      <c r="A41" s="26" t="s">
        <v>31</v>
      </c>
      <c r="B41" s="500"/>
      <c r="C41" s="501"/>
      <c r="D41" s="742">
        <f>B41-C41</f>
        <v>0</v>
      </c>
      <c r="E41" s="501"/>
      <c r="G41" s="36" t="s">
        <v>55</v>
      </c>
      <c r="H41" s="504"/>
      <c r="I41" s="504"/>
    </row>
    <row r="42" spans="1:9" s="25" customFormat="1" ht="14.15">
      <c r="A42" s="27" t="s">
        <v>64</v>
      </c>
      <c r="B42" s="500"/>
      <c r="C42" s="500"/>
      <c r="D42" s="741">
        <f>B42-C42</f>
        <v>0</v>
      </c>
      <c r="E42" s="500"/>
      <c r="G42" s="36" t="s">
        <v>56</v>
      </c>
      <c r="H42" s="504"/>
      <c r="I42" s="504"/>
    </row>
    <row r="43" spans="1:9" s="25" customFormat="1" ht="2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814" t="s">
        <v>33</v>
      </c>
      <c r="B44" s="814"/>
      <c r="C44" s="814"/>
      <c r="D44" s="814"/>
      <c r="E44" s="814"/>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3" customHeight="1">
      <c r="A54" s="3" t="s">
        <v>305</v>
      </c>
      <c r="B54" s="264"/>
      <c r="C54" s="264"/>
      <c r="D54" s="505">
        <f>+IF('Ann4'!H48='Ann4'!D43,0,H48-D43)</f>
        <v>0</v>
      </c>
      <c r="E54" s="505">
        <f>+IF('Ann4'!I48='Ann4'!E43,0,I48-E43)</f>
        <v>0</v>
      </c>
    </row>
    <row r="55" spans="1:9" ht="13" customHeight="1">
      <c r="A55" s="264"/>
      <c r="B55" s="264"/>
      <c r="C55" s="264"/>
      <c r="D55" s="265" t="str">
        <f>IF(D54=0,"Ok","Ecart")</f>
        <v>Ok</v>
      </c>
      <c r="E55" s="265" t="str">
        <f>IF(E54=0,"Ok","Ecart")</f>
        <v>Ok</v>
      </c>
    </row>
    <row r="56" spans="1:9" ht="13" customHeight="1"/>
    <row r="57" spans="1:9" ht="13" customHeight="1"/>
    <row r="59" spans="1:9" ht="13" customHeight="1"/>
    <row r="60" spans="1:9" ht="13" customHeight="1"/>
    <row r="61" spans="1:9" ht="13" customHeight="1"/>
    <row r="62" spans="1:9" ht="13" customHeight="1"/>
    <row r="63" spans="1:9" ht="13" customHeight="1"/>
    <row r="64" spans="1:9" ht="13" customHeight="1"/>
    <row r="65" ht="13" customHeight="1"/>
    <row r="66" ht="13" customHeight="1"/>
    <row r="67" ht="13" customHeight="1"/>
    <row r="68" ht="13" customHeight="1"/>
    <row r="69" ht="13" customHeight="1"/>
    <row r="83" ht="13" customHeight="1"/>
    <row r="84" ht="13" customHeight="1"/>
    <row r="85" ht="13" customHeight="1"/>
    <row r="86" ht="13" customHeight="1"/>
    <row r="87" ht="13" customHeight="1"/>
    <row r="88" ht="13" customHeight="1"/>
    <row r="89" ht="13" customHeight="1"/>
    <row r="90" ht="13" customHeight="1"/>
    <row r="91" ht="13"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3828125" defaultRowHeight="12.45"/>
  <cols>
    <col min="1" max="1" width="48.3046875" style="2" customWidth="1"/>
    <col min="2" max="3" width="12.3828125" style="2" bestFit="1" customWidth="1"/>
    <col min="4" max="4" width="11.53515625" style="2" customWidth="1"/>
    <col min="5" max="5" width="1.69140625" style="2" customWidth="1"/>
    <col min="6" max="6" width="50.3046875" style="2" customWidth="1"/>
    <col min="7" max="8" width="12.3828125" style="2" bestFit="1" customWidth="1"/>
    <col min="9" max="9" width="11.3828125" style="2"/>
    <col min="10" max="11" width="9.69140625" style="2" hidden="1" customWidth="1"/>
    <col min="12" max="16384" width="11.382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5" customHeight="1">
      <c r="A3" s="51" t="s">
        <v>65</v>
      </c>
      <c r="B3" s="52">
        <f>C3-1</f>
        <v>2019</v>
      </c>
      <c r="C3" s="52">
        <f>D3-1</f>
        <v>2020</v>
      </c>
      <c r="D3" s="53">
        <f>exercice</f>
        <v>2021</v>
      </c>
      <c r="E3" s="54"/>
      <c r="F3" s="51" t="s">
        <v>66</v>
      </c>
      <c r="G3" s="52">
        <f>B3</f>
        <v>2019</v>
      </c>
      <c r="H3" s="52">
        <f>C3</f>
        <v>2020</v>
      </c>
      <c r="I3" s="52">
        <f>D3</f>
        <v>2021</v>
      </c>
      <c r="J3" s="55" t="e">
        <f>#REF!</f>
        <v>#REF!</v>
      </c>
      <c r="K3" s="55" t="e">
        <f>#REF!</f>
        <v>#REF!</v>
      </c>
    </row>
    <row r="4" spans="1:12" ht="14.15">
      <c r="A4" s="56" t="s">
        <v>67</v>
      </c>
      <c r="B4" s="236"/>
      <c r="C4" s="236"/>
      <c r="D4" s="236"/>
      <c r="E4" s="145"/>
      <c r="F4" s="57" t="s">
        <v>68</v>
      </c>
      <c r="G4" s="237"/>
      <c r="H4" s="237"/>
      <c r="I4" s="238"/>
      <c r="J4" s="58"/>
      <c r="K4" s="58"/>
    </row>
    <row r="5" spans="1:12" ht="14.15" customHeight="1">
      <c r="A5" s="205" t="s">
        <v>69</v>
      </c>
      <c r="B5" s="506"/>
      <c r="C5" s="506"/>
      <c r="D5" s="506"/>
      <c r="E5" s="145"/>
      <c r="F5" s="206" t="s">
        <v>70</v>
      </c>
      <c r="G5" s="511"/>
      <c r="H5" s="511"/>
      <c r="I5" s="511"/>
      <c r="J5" s="59"/>
      <c r="K5" s="59"/>
    </row>
    <row r="6" spans="1:12" ht="14.15" customHeight="1">
      <c r="A6" s="205" t="s">
        <v>71</v>
      </c>
      <c r="B6" s="506"/>
      <c r="C6" s="506"/>
      <c r="D6" s="506"/>
      <c r="E6" s="145"/>
      <c r="F6" s="206" t="s">
        <v>72</v>
      </c>
      <c r="G6" s="511"/>
      <c r="H6" s="511"/>
      <c r="I6" s="511"/>
      <c r="J6" s="59"/>
      <c r="K6" s="59"/>
    </row>
    <row r="7" spans="1:12" ht="14.15" customHeight="1">
      <c r="A7" s="60" t="str">
        <f>"- Terrains"</f>
        <v>- Terrains</v>
      </c>
      <c r="B7" s="506"/>
      <c r="C7" s="506"/>
      <c r="D7" s="506"/>
      <c r="E7" s="145"/>
      <c r="F7" s="206" t="s">
        <v>42</v>
      </c>
      <c r="G7" s="511"/>
      <c r="H7" s="511"/>
      <c r="I7" s="511"/>
      <c r="J7" s="59"/>
      <c r="K7" s="59"/>
    </row>
    <row r="8" spans="1:12" ht="14.15" customHeight="1">
      <c r="A8" s="60" t="str">
        <f>"- Constructions"</f>
        <v>- Constructions</v>
      </c>
      <c r="B8" s="506"/>
      <c r="C8" s="506"/>
      <c r="D8" s="506"/>
      <c r="E8" s="145"/>
      <c r="F8" s="206" t="s">
        <v>73</v>
      </c>
      <c r="G8" s="511"/>
      <c r="H8" s="511"/>
      <c r="I8" s="511"/>
      <c r="J8" s="59"/>
      <c r="K8" s="59"/>
    </row>
    <row r="9" spans="1:12" ht="14.15" customHeight="1">
      <c r="A9" s="60"/>
      <c r="B9" s="506"/>
      <c r="C9" s="506"/>
      <c r="D9" s="506"/>
      <c r="E9" s="145"/>
      <c r="F9" s="206" t="s">
        <v>255</v>
      </c>
      <c r="G9" s="511"/>
      <c r="H9" s="511"/>
      <c r="I9" s="511"/>
      <c r="J9" s="59"/>
      <c r="K9" s="59"/>
    </row>
    <row r="10" spans="1:12" ht="14.15" customHeight="1">
      <c r="A10" s="60"/>
      <c r="B10" s="506"/>
      <c r="C10" s="506"/>
      <c r="D10" s="506"/>
      <c r="E10" s="145"/>
      <c r="F10" s="206" t="s">
        <v>256</v>
      </c>
      <c r="G10" s="511"/>
      <c r="H10" s="511"/>
      <c r="I10" s="511"/>
      <c r="J10" s="59"/>
      <c r="K10" s="59"/>
    </row>
    <row r="11" spans="1:12" ht="14.15"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5" customHeight="1">
      <c r="A12" s="60" t="str">
        <f>"- Autres immobilisations corporelles"</f>
        <v>- Autres immobilisations corporelles</v>
      </c>
      <c r="B12" s="506"/>
      <c r="C12" s="506"/>
      <c r="D12" s="506"/>
      <c r="E12" s="145"/>
      <c r="F12" s="206" t="s">
        <v>75</v>
      </c>
      <c r="G12" s="511"/>
      <c r="H12" s="511"/>
      <c r="I12" s="511"/>
      <c r="J12" s="59"/>
      <c r="K12" s="59"/>
      <c r="L12" s="352"/>
    </row>
    <row r="13" spans="1:12" ht="14.15" customHeight="1">
      <c r="A13" s="61" t="s">
        <v>76</v>
      </c>
      <c r="B13" s="506"/>
      <c r="C13" s="506"/>
      <c r="D13" s="506"/>
      <c r="E13" s="145"/>
      <c r="F13" s="206" t="s">
        <v>77</v>
      </c>
      <c r="G13" s="511"/>
      <c r="H13" s="511"/>
      <c r="I13" s="511"/>
      <c r="J13" s="59"/>
      <c r="K13" s="59"/>
    </row>
    <row r="14" spans="1:12" ht="14.15" customHeight="1">
      <c r="A14" s="206" t="s">
        <v>78</v>
      </c>
      <c r="B14" s="506"/>
      <c r="C14" s="506"/>
      <c r="D14" s="506"/>
      <c r="E14" s="145"/>
      <c r="F14" s="206" t="s">
        <v>79</v>
      </c>
      <c r="G14" s="511"/>
      <c r="H14" s="511"/>
      <c r="I14" s="511"/>
      <c r="J14" s="62"/>
      <c r="K14" s="62"/>
    </row>
    <row r="15" spans="1:12" ht="14.15"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5"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4.6" thickBot="1">
      <c r="A17" s="206" t="s">
        <v>81</v>
      </c>
      <c r="B17" s="506"/>
      <c r="C17" s="506"/>
      <c r="D17" s="506"/>
      <c r="E17" s="145"/>
      <c r="F17" s="60" t="str">
        <f>"- Autres immobilisations corporelles"</f>
        <v>- Autres immobilisations corporelles</v>
      </c>
      <c r="G17" s="511"/>
      <c r="H17" s="511"/>
      <c r="I17" s="511"/>
      <c r="J17" s="59"/>
      <c r="K17" s="59"/>
    </row>
    <row r="18" spans="1:11" ht="14.6" thickBot="1">
      <c r="A18" s="239"/>
      <c r="B18" s="506"/>
      <c r="C18" s="506"/>
      <c r="D18" s="506"/>
      <c r="E18" s="145"/>
      <c r="F18" s="206" t="s">
        <v>258</v>
      </c>
      <c r="G18" s="511"/>
      <c r="H18" s="511"/>
      <c r="I18" s="511"/>
      <c r="J18" s="68">
        <f>IF((E17&lt;=J17),J17-E17,0)</f>
        <v>0</v>
      </c>
      <c r="K18" s="68">
        <f>IF((F17&lt;=K17),K17-F17,0)</f>
        <v>0</v>
      </c>
    </row>
    <row r="19" spans="1:11" ht="14.15">
      <c r="A19" s="207" t="s">
        <v>82</v>
      </c>
      <c r="B19" s="507"/>
      <c r="C19" s="507"/>
      <c r="D19" s="507"/>
      <c r="E19" s="145"/>
      <c r="F19" s="207" t="str">
        <f>A19</f>
        <v>Comptes de liaison investissement</v>
      </c>
      <c r="G19" s="517"/>
      <c r="H19" s="517"/>
      <c r="I19" s="517"/>
      <c r="J19" s="59"/>
      <c r="K19" s="59"/>
    </row>
    <row r="20" spans="1:11" ht="14.15"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5"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5" customHeight="1">
      <c r="A22" s="71" t="s">
        <v>85</v>
      </c>
      <c r="B22" s="510"/>
      <c r="C22" s="510"/>
      <c r="D22" s="510"/>
      <c r="E22" s="145"/>
      <c r="F22" s="72" t="s">
        <v>86</v>
      </c>
      <c r="G22" s="510"/>
      <c r="H22" s="510"/>
      <c r="I22" s="510"/>
      <c r="J22" s="59"/>
      <c r="K22" s="59"/>
    </row>
    <row r="23" spans="1:11" ht="14.15" customHeight="1">
      <c r="A23" s="206"/>
      <c r="B23" s="511"/>
      <c r="C23" s="511"/>
      <c r="D23" s="511"/>
      <c r="E23" s="145"/>
      <c r="F23" s="206" t="s">
        <v>249</v>
      </c>
      <c r="G23" s="511"/>
      <c r="H23" s="511"/>
      <c r="I23" s="511"/>
      <c r="J23" s="59"/>
      <c r="K23" s="59"/>
    </row>
    <row r="24" spans="1:11" ht="14.15" customHeight="1">
      <c r="A24" s="206" t="s">
        <v>259</v>
      </c>
      <c r="B24" s="511"/>
      <c r="C24" s="511"/>
      <c r="D24" s="511"/>
      <c r="E24" s="145"/>
      <c r="F24" s="206" t="s">
        <v>260</v>
      </c>
      <c r="G24" s="511"/>
      <c r="H24" s="511"/>
      <c r="I24" s="511"/>
      <c r="J24" s="73">
        <f>SUM(J16:J23)</f>
        <v>0</v>
      </c>
      <c r="K24" s="73">
        <f>SUM(K16:K23)</f>
        <v>0</v>
      </c>
    </row>
    <row r="25" spans="1:11" ht="14.15" customHeight="1" thickBot="1">
      <c r="A25" s="206" t="s">
        <v>262</v>
      </c>
      <c r="B25" s="511"/>
      <c r="C25" s="511"/>
      <c r="D25" s="511"/>
      <c r="E25" s="145"/>
      <c r="F25" s="206" t="s">
        <v>261</v>
      </c>
      <c r="G25" s="511"/>
      <c r="H25" s="511"/>
      <c r="I25" s="511"/>
      <c r="J25" s="74" t="e">
        <f>IF((J24&lt;#REF!),,J24-#REF!)</f>
        <v>#REF!</v>
      </c>
      <c r="K25" s="74" t="e">
        <f>IF((K24&lt;#REF!),,K24-#REF!)</f>
        <v>#REF!</v>
      </c>
    </row>
    <row r="26" spans="1:11" ht="14.15" customHeight="1">
      <c r="A26" s="206"/>
      <c r="B26" s="511"/>
      <c r="C26" s="511"/>
      <c r="D26" s="511"/>
      <c r="E26" s="145"/>
      <c r="F26" s="208" t="s">
        <v>263</v>
      </c>
      <c r="G26" s="511"/>
      <c r="H26" s="511"/>
      <c r="I26" s="511"/>
      <c r="J26" s="75"/>
      <c r="K26" s="75"/>
    </row>
    <row r="27" spans="1:11" ht="14.6" thickBot="1">
      <c r="A27" s="206"/>
      <c r="B27" s="511"/>
      <c r="C27" s="511"/>
      <c r="D27" s="511"/>
      <c r="E27" s="145"/>
      <c r="F27" s="206" t="s">
        <v>87</v>
      </c>
      <c r="G27" s="511"/>
      <c r="H27" s="511"/>
      <c r="I27" s="511"/>
      <c r="J27" s="76" t="e">
        <f>IF((#REF!+J24)&gt;=(#REF!+#REF!),#REF!+J24-#REF!-#REF!,)</f>
        <v>#REF!</v>
      </c>
      <c r="K27" s="76" t="e">
        <f>IF((#REF!+K24)&gt;=(#REF!+#REF!),#REF!+K24-#REF!-#REF!,)</f>
        <v>#REF!</v>
      </c>
    </row>
    <row r="28" spans="1:11" ht="14.15">
      <c r="A28" s="206" t="s">
        <v>264</v>
      </c>
      <c r="B28" s="511"/>
      <c r="C28" s="511"/>
      <c r="D28" s="511"/>
      <c r="E28" s="145"/>
      <c r="F28" s="206" t="s">
        <v>88</v>
      </c>
      <c r="G28" s="511"/>
      <c r="H28" s="511"/>
      <c r="I28" s="511"/>
      <c r="J28" s="77"/>
      <c r="K28" s="77"/>
    </row>
    <row r="29" spans="1:11" ht="14.1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5" customHeight="1">
      <c r="A31" s="206" t="s">
        <v>81</v>
      </c>
      <c r="B31" s="511"/>
      <c r="C31" s="511"/>
      <c r="D31" s="511"/>
      <c r="E31" s="145"/>
      <c r="F31" s="206" t="s">
        <v>81</v>
      </c>
      <c r="G31" s="511"/>
      <c r="H31" s="511"/>
      <c r="I31" s="511"/>
      <c r="J31" s="77"/>
      <c r="K31" s="77"/>
    </row>
    <row r="32" spans="1:11" ht="14.15">
      <c r="A32" s="206" t="s">
        <v>90</v>
      </c>
      <c r="B32" s="511"/>
      <c r="C32" s="511"/>
      <c r="D32" s="511"/>
      <c r="E32" s="145"/>
      <c r="F32" s="206" t="str">
        <f>A32</f>
        <v>Comptes de liaison trésorerie (stable)</v>
      </c>
      <c r="G32" s="511"/>
      <c r="H32" s="511"/>
      <c r="I32" s="511"/>
      <c r="J32" s="77"/>
      <c r="K32" s="77"/>
    </row>
    <row r="33" spans="1:11" ht="14.6"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5"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5"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5" customHeight="1">
      <c r="A36" s="83" t="s">
        <v>95</v>
      </c>
      <c r="B36" s="510"/>
      <c r="C36" s="510"/>
      <c r="D36" s="510"/>
      <c r="E36" s="145"/>
      <c r="F36" s="84" t="s">
        <v>96</v>
      </c>
      <c r="G36" s="510"/>
      <c r="H36" s="510"/>
      <c r="I36" s="510"/>
      <c r="J36" s="77"/>
      <c r="K36" s="77"/>
    </row>
    <row r="37" spans="1:11" ht="14.15" customHeight="1">
      <c r="A37" s="206" t="s">
        <v>97</v>
      </c>
      <c r="B37" s="511"/>
      <c r="C37" s="511"/>
      <c r="D37" s="511"/>
      <c r="E37" s="145"/>
      <c r="F37" s="206" t="s">
        <v>98</v>
      </c>
      <c r="G37" s="511"/>
      <c r="H37" s="511"/>
      <c r="I37" s="511"/>
      <c r="J37" s="77"/>
      <c r="K37" s="77"/>
    </row>
    <row r="38" spans="1:11" ht="14.15" customHeight="1">
      <c r="A38" s="206" t="s">
        <v>99</v>
      </c>
      <c r="B38" s="511"/>
      <c r="C38" s="511"/>
      <c r="D38" s="511"/>
      <c r="E38" s="145"/>
      <c r="F38" s="206" t="s">
        <v>100</v>
      </c>
      <c r="G38" s="511"/>
      <c r="H38" s="511"/>
      <c r="I38" s="511"/>
      <c r="J38" s="77"/>
      <c r="K38" s="77"/>
    </row>
    <row r="39" spans="1:11" ht="14.15" customHeight="1" thickBot="1">
      <c r="A39" s="206" t="s">
        <v>101</v>
      </c>
      <c r="B39" s="511"/>
      <c r="C39" s="511"/>
      <c r="D39" s="511"/>
      <c r="E39" s="145"/>
      <c r="F39" s="206" t="s">
        <v>102</v>
      </c>
      <c r="G39" s="511"/>
      <c r="H39" s="511"/>
      <c r="I39" s="511"/>
      <c r="J39" s="73">
        <f>SUM(J28:J38)</f>
        <v>0</v>
      </c>
      <c r="K39" s="73">
        <f>SUM(K28:K38)</f>
        <v>0</v>
      </c>
    </row>
    <row r="40" spans="1:11" ht="14.15" customHeight="1">
      <c r="A40" s="206"/>
      <c r="B40" s="511"/>
      <c r="C40" s="511"/>
      <c r="D40" s="511"/>
      <c r="E40" s="145"/>
      <c r="F40" s="206" t="s">
        <v>103</v>
      </c>
      <c r="G40" s="511"/>
      <c r="H40" s="511"/>
      <c r="I40" s="511"/>
      <c r="J40" s="85"/>
      <c r="K40" s="86"/>
    </row>
    <row r="41" spans="1:11" ht="14.15" customHeight="1">
      <c r="A41" s="206" t="s">
        <v>104</v>
      </c>
      <c r="B41" s="511"/>
      <c r="C41" s="511"/>
      <c r="D41" s="511"/>
      <c r="E41" s="145"/>
      <c r="F41" s="206" t="s">
        <v>105</v>
      </c>
      <c r="G41" s="511"/>
      <c r="H41" s="511"/>
      <c r="I41" s="511"/>
      <c r="J41" s="65"/>
      <c r="K41" s="65"/>
    </row>
    <row r="42" spans="1:11" ht="14.15">
      <c r="A42" s="206" t="s">
        <v>265</v>
      </c>
      <c r="B42" s="511"/>
      <c r="C42" s="511"/>
      <c r="D42" s="511"/>
      <c r="E42" s="145"/>
      <c r="F42" s="206" t="s">
        <v>106</v>
      </c>
      <c r="G42" s="511"/>
      <c r="H42" s="511"/>
      <c r="I42" s="511"/>
      <c r="J42" s="87"/>
      <c r="K42" s="87"/>
    </row>
    <row r="43" spans="1:11" ht="14.15">
      <c r="A43" s="206" t="s">
        <v>28</v>
      </c>
      <c r="B43" s="511"/>
      <c r="C43" s="511"/>
      <c r="D43" s="511"/>
      <c r="E43" s="145"/>
      <c r="F43" s="206" t="s">
        <v>57</v>
      </c>
      <c r="G43" s="511"/>
      <c r="H43" s="511"/>
      <c r="I43" s="511"/>
      <c r="J43" s="87"/>
      <c r="K43" s="87"/>
    </row>
    <row r="44" spans="1:11" ht="14.15">
      <c r="A44" s="206" t="s">
        <v>303</v>
      </c>
      <c r="B44" s="511"/>
      <c r="C44" s="511"/>
      <c r="D44" s="511"/>
      <c r="E44" s="145"/>
      <c r="F44" s="206" t="s">
        <v>107</v>
      </c>
      <c r="G44" s="511"/>
      <c r="H44" s="511"/>
      <c r="I44" s="511"/>
      <c r="J44" s="87"/>
      <c r="K44" s="87"/>
    </row>
    <row r="45" spans="1:11" ht="14.15" customHeight="1">
      <c r="A45" s="206"/>
      <c r="B45" s="511"/>
      <c r="C45" s="511"/>
      <c r="D45" s="511"/>
      <c r="E45" s="145"/>
      <c r="F45" s="206" t="s">
        <v>108</v>
      </c>
      <c r="G45" s="511"/>
      <c r="H45" s="511"/>
      <c r="I45" s="511"/>
      <c r="J45" s="87"/>
      <c r="K45" s="87"/>
    </row>
    <row r="46" spans="1:11" ht="14.15" customHeight="1">
      <c r="A46" s="206" t="s">
        <v>81</v>
      </c>
      <c r="B46" s="511"/>
      <c r="C46" s="511"/>
      <c r="D46" s="511"/>
      <c r="E46" s="145"/>
      <c r="F46" s="206" t="s">
        <v>81</v>
      </c>
      <c r="G46" s="511"/>
      <c r="H46" s="511"/>
      <c r="I46" s="511"/>
      <c r="J46" s="87"/>
      <c r="K46" s="87"/>
    </row>
    <row r="47" spans="1:11" ht="14.15">
      <c r="A47" s="206" t="s">
        <v>109</v>
      </c>
      <c r="B47" s="511"/>
      <c r="C47" s="511"/>
      <c r="D47" s="511"/>
      <c r="E47" s="145"/>
      <c r="F47" s="206" t="str">
        <f>A47</f>
        <v>Comptes de liaison exploitation</v>
      </c>
      <c r="G47" s="511"/>
      <c r="H47" s="511"/>
      <c r="I47" s="511"/>
      <c r="J47" s="87"/>
      <c r="K47" s="87"/>
    </row>
    <row r="48" spans="1:11" ht="14.15"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5"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5" customHeight="1">
      <c r="A50" s="83" t="s">
        <v>113</v>
      </c>
      <c r="B50" s="510"/>
      <c r="C50" s="510"/>
      <c r="D50" s="510"/>
      <c r="E50" s="145"/>
      <c r="F50" s="84" t="s">
        <v>114</v>
      </c>
      <c r="G50" s="510"/>
      <c r="H50" s="510"/>
      <c r="I50" s="510"/>
      <c r="J50" s="87"/>
      <c r="K50" s="87"/>
    </row>
    <row r="51" spans="1:14" ht="14.15"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2.9" thickBot="1">
      <c r="A58" s="78" t="s">
        <v>121</v>
      </c>
      <c r="B58" s="508">
        <f>SUM(B50:B57)</f>
        <v>0</v>
      </c>
      <c r="C58" s="508">
        <f>SUM(C50:C57)</f>
        <v>0</v>
      </c>
      <c r="D58" s="508">
        <f>SUM(D50:D57)</f>
        <v>0</v>
      </c>
      <c r="E58" s="145"/>
      <c r="F58" s="79" t="s">
        <v>122</v>
      </c>
      <c r="G58" s="508">
        <f>SUM(G50:G57)</f>
        <v>0</v>
      </c>
      <c r="H58" s="508">
        <f>SUM(H50:H57)</f>
        <v>0</v>
      </c>
      <c r="I58" s="508">
        <f>SUM(I50:I57)</f>
        <v>0</v>
      </c>
    </row>
    <row r="59" spans="1:14" ht="30.25"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5"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5" customHeight="1">
      <c r="A62" s="366" t="s">
        <v>304</v>
      </c>
      <c r="B62" s="604">
        <f>IF(G60-B60=0,0,G60-B60)</f>
        <v>0</v>
      </c>
      <c r="C62" s="604">
        <f>IF(H60-C60=0,0,H60-C60)</f>
        <v>0</v>
      </c>
      <c r="D62" s="604">
        <f>IF(I60-D60=0,0,I60-D60)</f>
        <v>0</v>
      </c>
      <c r="F62" s="815" t="str">
        <f>IF(OR(ABS(B62)&gt;10,ABS(C62)&gt;10,ABS(D62)&gt;10),"Vous ne pouvez pas passer à l'étape suivante tant que le bilan n'est pas équilibré","")</f>
        <v/>
      </c>
      <c r="G62" s="815"/>
      <c r="H62" s="815"/>
      <c r="I62" s="815"/>
      <c r="N62" s="203"/>
    </row>
    <row r="63" spans="1:14" ht="17.5" customHeight="1">
      <c r="A63" s="96"/>
      <c r="B63" s="367" t="str">
        <f>IF(ABS(B62)&lt;10,"Ok","Ecart")</f>
        <v>Ok</v>
      </c>
      <c r="C63" s="367" t="str">
        <f t="shared" ref="C63:D63" si="0">IF(ABS(C62)&lt;10,"Ok","Ecart")</f>
        <v>Ok</v>
      </c>
      <c r="D63" s="367" t="str">
        <f t="shared" si="0"/>
        <v>Ok</v>
      </c>
      <c r="F63" s="815"/>
      <c r="G63" s="815"/>
      <c r="H63" s="815"/>
      <c r="I63" s="815"/>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3828125" defaultRowHeight="12.45"/>
  <cols>
    <col min="1" max="1" width="30.69140625" style="114" customWidth="1"/>
    <col min="2" max="2" width="11.53515625" style="114" bestFit="1" customWidth="1"/>
    <col min="3" max="3" width="8.84375" style="114" customWidth="1"/>
    <col min="4" max="4" width="8.3046875" style="114" bestFit="1" customWidth="1"/>
    <col min="5" max="5" width="12.69140625" style="114" customWidth="1"/>
    <col min="6" max="6" width="12.69140625" style="124" customWidth="1"/>
    <col min="7" max="7" width="10.69140625" style="114" customWidth="1"/>
    <col min="8" max="8" width="12.69140625" style="114" customWidth="1"/>
    <col min="9" max="9" width="10.69140625" style="114" customWidth="1"/>
    <col min="10" max="16384" width="11.3828125" style="114"/>
  </cols>
  <sheetData>
    <row r="1" spans="1:9" ht="12.9" thickBot="1">
      <c r="A1" s="1">
        <f>etab</f>
        <v>0</v>
      </c>
      <c r="I1" s="3"/>
    </row>
    <row r="2" spans="1:9" s="125" customFormat="1" ht="25" customHeight="1" thickBot="1">
      <c r="A2" s="816" t="s">
        <v>169</v>
      </c>
      <c r="B2" s="817"/>
      <c r="C2" s="817"/>
      <c r="D2" s="817"/>
      <c r="E2" s="817"/>
      <c r="F2" s="817"/>
      <c r="G2" s="817"/>
      <c r="H2" s="817"/>
      <c r="I2" s="818"/>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821" t="s">
        <v>170</v>
      </c>
      <c r="B5" s="820" t="s">
        <v>171</v>
      </c>
      <c r="C5" s="820" t="s">
        <v>172</v>
      </c>
      <c r="D5" s="820" t="s">
        <v>173</v>
      </c>
      <c r="E5" s="820" t="s">
        <v>174</v>
      </c>
      <c r="F5" s="819" t="str">
        <f>"Dette en fin d'exercice précédent"</f>
        <v>Dette en fin d'exercice précédent</v>
      </c>
      <c r="G5" s="819"/>
      <c r="H5" s="820" t="str">
        <f>"Remboursement du capital de l'année "&amp;exercice+1</f>
        <v>Remboursement du capital de l'année 2022</v>
      </c>
      <c r="I5" s="820" t="str">
        <f>"Montant des intérêts de l'année "&amp;exercice+1</f>
        <v>Montant des intérêts de l'année 2022</v>
      </c>
    </row>
    <row r="6" spans="1:9" ht="25" customHeight="1">
      <c r="A6" s="821"/>
      <c r="B6" s="820"/>
      <c r="C6" s="820"/>
      <c r="D6" s="820"/>
      <c r="E6" s="820"/>
      <c r="F6" s="132" t="s">
        <v>175</v>
      </c>
      <c r="G6" s="131" t="s">
        <v>176</v>
      </c>
      <c r="H6" s="820"/>
      <c r="I6" s="820"/>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2.9"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2.9"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3828125" defaultRowHeight="12.45" outlineLevelCol="1"/>
  <cols>
    <col min="1" max="1" width="8.15234375" style="114" customWidth="1"/>
    <col min="2" max="2" width="31.84375" style="114" customWidth="1"/>
    <col min="3" max="3" width="11" style="114" customWidth="1"/>
    <col min="4" max="4" width="10.84375" style="114" customWidth="1"/>
    <col min="5" max="5" width="11.69140625" style="114" customWidth="1"/>
    <col min="6" max="7" width="9.69140625" style="114" customWidth="1"/>
    <col min="8" max="8" width="11.3046875" style="114" customWidth="1"/>
    <col min="9" max="9" width="12" style="114" customWidth="1"/>
    <col min="10" max="11" width="10.84375" style="114" customWidth="1"/>
    <col min="12" max="12" width="8.69140625" style="114" customWidth="1"/>
    <col min="13" max="13" width="11.3828125" style="114"/>
    <col min="14" max="14" width="9" style="664" customWidth="1"/>
    <col min="15" max="18" width="11.3828125" style="650" customWidth="1"/>
    <col min="19" max="19" width="4.53515625" style="657" customWidth="1"/>
    <col min="20" max="21" width="11.3828125" style="142" hidden="1" customWidth="1"/>
    <col min="22" max="22" width="11.84375" style="142" hidden="1" customWidth="1"/>
    <col min="23" max="23" width="10.15234375" style="142" hidden="1" customWidth="1"/>
    <col min="24" max="24" width="9.53515625" style="142" hidden="1" customWidth="1"/>
    <col min="25" max="25" width="8.3046875" style="142" hidden="1" customWidth="1"/>
    <col min="26" max="26" width="13" style="372" customWidth="1" outlineLevel="1"/>
    <col min="27" max="64" width="11.3828125" style="372" customWidth="1" outlineLevel="1"/>
    <col min="65" max="79" width="11.3828125" style="142" customWidth="1" outlineLevel="1"/>
    <col min="80" max="80" width="11.3828125" style="114"/>
    <col min="81" max="83" width="0" style="114" hidden="1" customWidth="1"/>
    <col min="84" max="85" width="11.3828125" style="142" hidden="1" customWidth="1"/>
    <col min="86" max="86" width="11.84375" style="142" hidden="1" customWidth="1"/>
    <col min="87" max="87" width="10.15234375" style="142" hidden="1" customWidth="1"/>
    <col min="88" max="88" width="9.53515625" style="142" hidden="1" customWidth="1"/>
    <col min="89" max="89" width="8.3046875" style="142" hidden="1" customWidth="1"/>
    <col min="90" max="90" width="13" style="372" customWidth="1" outlineLevel="1"/>
    <col min="91" max="128" width="11.3828125" style="372" customWidth="1" outlineLevel="1"/>
    <col min="129" max="143" width="11.3828125" style="142" customWidth="1" outlineLevel="1"/>
    <col min="144" max="16384" width="11.3828125" style="114"/>
  </cols>
  <sheetData>
    <row r="1" spans="1:146" ht="12.9"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833" t="s">
        <v>156</v>
      </c>
      <c r="B2" s="834"/>
      <c r="C2" s="834"/>
      <c r="D2" s="834"/>
      <c r="E2" s="834"/>
      <c r="F2" s="834"/>
      <c r="G2" s="834"/>
      <c r="H2" s="834"/>
      <c r="I2" s="834"/>
      <c r="J2" s="834"/>
      <c r="K2" s="834"/>
      <c r="L2" s="834"/>
      <c r="M2" s="835"/>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5" customHeight="1" thickBot="1">
      <c r="A3" s="646"/>
      <c r="B3" s="666" t="str">
        <f ca="1">IF(ROUND(C7,-1)&lt;&gt;ROUND(Z2,-1),"LE MONTANT DES AMORTISSEMENTS EST DIFFERENT DU MONTANT DES INVESTISSEMENTS","")</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49999999999999" customHeight="1">
      <c r="A4" s="842" t="s">
        <v>157</v>
      </c>
      <c r="B4" s="830" t="s">
        <v>158</v>
      </c>
      <c r="C4" s="824" t="s">
        <v>159</v>
      </c>
      <c r="D4" s="824" t="s">
        <v>392</v>
      </c>
      <c r="E4" s="824" t="s">
        <v>391</v>
      </c>
      <c r="F4" s="824" t="s">
        <v>160</v>
      </c>
      <c r="G4" s="827" t="s">
        <v>161</v>
      </c>
      <c r="H4" s="840" t="s">
        <v>162</v>
      </c>
      <c r="I4" s="830"/>
      <c r="J4" s="830"/>
      <c r="K4" s="830"/>
      <c r="L4" s="830"/>
      <c r="M4" s="841"/>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5" customHeight="1">
      <c r="A5" s="843"/>
      <c r="B5" s="831"/>
      <c r="C5" s="825"/>
      <c r="D5" s="825"/>
      <c r="E5" s="825"/>
      <c r="F5" s="825"/>
      <c r="G5" s="828"/>
      <c r="H5" s="838" t="s">
        <v>386</v>
      </c>
      <c r="I5" s="831" t="s">
        <v>385</v>
      </c>
      <c r="J5" s="831" t="s">
        <v>167</v>
      </c>
      <c r="K5" s="831"/>
      <c r="L5" s="831"/>
      <c r="M5" s="836"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5" customHeight="1" thickBot="1">
      <c r="A6" s="844"/>
      <c r="B6" s="832"/>
      <c r="C6" s="826"/>
      <c r="D6" s="826"/>
      <c r="E6" s="826"/>
      <c r="F6" s="826"/>
      <c r="G6" s="829"/>
      <c r="H6" s="839"/>
      <c r="I6" s="832"/>
      <c r="J6" s="521" t="s">
        <v>163</v>
      </c>
      <c r="K6" s="521" t="s">
        <v>165</v>
      </c>
      <c r="L6" s="521" t="s">
        <v>164</v>
      </c>
      <c r="M6" s="837"/>
      <c r="N6" s="661"/>
      <c r="O6" s="647"/>
      <c r="P6" s="647"/>
      <c r="Q6" s="647"/>
      <c r="R6" s="647"/>
      <c r="S6" s="654"/>
      <c r="T6" s="377" t="s">
        <v>315</v>
      </c>
      <c r="U6" s="377" t="s">
        <v>316</v>
      </c>
      <c r="V6" s="377" t="s">
        <v>317</v>
      </c>
      <c r="W6" s="382" t="s">
        <v>318</v>
      </c>
      <c r="X6" s="382" t="s">
        <v>319</v>
      </c>
      <c r="Y6" s="382" t="s">
        <v>396</v>
      </c>
      <c r="Z6" s="368">
        <f>exercice+1</f>
        <v>2022</v>
      </c>
      <c r="AA6" s="368">
        <f>Z6+1</f>
        <v>2023</v>
      </c>
      <c r="AB6" s="368">
        <f>AA6+1</f>
        <v>2024</v>
      </c>
      <c r="AC6" s="368">
        <f>AB6+1</f>
        <v>2025</v>
      </c>
      <c r="AD6" s="368">
        <f>AC6+1</f>
        <v>2026</v>
      </c>
      <c r="AE6" s="368">
        <f>AD6+1</f>
        <v>2027</v>
      </c>
      <c r="AF6" s="368">
        <f t="shared" ref="AF6:BL6" si="4">AE6+1</f>
        <v>2028</v>
      </c>
      <c r="AG6" s="368">
        <f t="shared" si="4"/>
        <v>2029</v>
      </c>
      <c r="AH6" s="368">
        <f t="shared" si="4"/>
        <v>2030</v>
      </c>
      <c r="AI6" s="368">
        <f t="shared" si="4"/>
        <v>2031</v>
      </c>
      <c r="AJ6" s="368">
        <f t="shared" si="4"/>
        <v>2032</v>
      </c>
      <c r="AK6" s="368">
        <f t="shared" si="4"/>
        <v>2033</v>
      </c>
      <c r="AL6" s="368">
        <f t="shared" si="4"/>
        <v>2034</v>
      </c>
      <c r="AM6" s="368">
        <f t="shared" si="4"/>
        <v>2035</v>
      </c>
      <c r="AN6" s="368">
        <f t="shared" si="4"/>
        <v>2036</v>
      </c>
      <c r="AO6" s="368">
        <f t="shared" si="4"/>
        <v>2037</v>
      </c>
      <c r="AP6" s="368">
        <f t="shared" si="4"/>
        <v>2038</v>
      </c>
      <c r="AQ6" s="368">
        <f t="shared" si="4"/>
        <v>2039</v>
      </c>
      <c r="AR6" s="368">
        <f t="shared" si="4"/>
        <v>2040</v>
      </c>
      <c r="AS6" s="368">
        <f t="shared" si="4"/>
        <v>2041</v>
      </c>
      <c r="AT6" s="368">
        <f t="shared" si="4"/>
        <v>2042</v>
      </c>
      <c r="AU6" s="368">
        <f t="shared" si="4"/>
        <v>2043</v>
      </c>
      <c r="AV6" s="368">
        <f t="shared" si="4"/>
        <v>2044</v>
      </c>
      <c r="AW6" s="368">
        <f t="shared" si="4"/>
        <v>2045</v>
      </c>
      <c r="AX6" s="368">
        <f t="shared" si="4"/>
        <v>2046</v>
      </c>
      <c r="AY6" s="368">
        <f t="shared" si="4"/>
        <v>2047</v>
      </c>
      <c r="AZ6" s="368">
        <f t="shared" si="4"/>
        <v>2048</v>
      </c>
      <c r="BA6" s="368">
        <f t="shared" si="4"/>
        <v>2049</v>
      </c>
      <c r="BB6" s="368">
        <f t="shared" si="4"/>
        <v>2050</v>
      </c>
      <c r="BC6" s="368">
        <f t="shared" si="4"/>
        <v>2051</v>
      </c>
      <c r="BD6" s="368">
        <f t="shared" si="4"/>
        <v>2052</v>
      </c>
      <c r="BE6" s="368">
        <f t="shared" si="4"/>
        <v>2053</v>
      </c>
      <c r="BF6" s="368">
        <f t="shared" si="4"/>
        <v>2054</v>
      </c>
      <c r="BG6" s="368">
        <f t="shared" si="4"/>
        <v>2055</v>
      </c>
      <c r="BH6" s="368">
        <f t="shared" si="4"/>
        <v>2056</v>
      </c>
      <c r="BI6" s="368">
        <f t="shared" si="4"/>
        <v>2057</v>
      </c>
      <c r="BJ6" s="368">
        <f t="shared" si="4"/>
        <v>2058</v>
      </c>
      <c r="BK6" s="368">
        <f t="shared" si="4"/>
        <v>2059</v>
      </c>
      <c r="BL6" s="368">
        <f t="shared" si="4"/>
        <v>2060</v>
      </c>
      <c r="BM6" s="368">
        <f>BL6+1</f>
        <v>2061</v>
      </c>
      <c r="BN6" s="368">
        <f>BM6+1</f>
        <v>2062</v>
      </c>
      <c r="BO6" s="368">
        <f>BN6+1</f>
        <v>2063</v>
      </c>
      <c r="BP6" s="368">
        <f>BO6+1</f>
        <v>2064</v>
      </c>
      <c r="BQ6" s="368">
        <f t="shared" ref="BQ6:CA6" si="5">BP6+1</f>
        <v>2065</v>
      </c>
      <c r="BR6" s="368">
        <f t="shared" si="5"/>
        <v>2066</v>
      </c>
      <c r="BS6" s="368">
        <f t="shared" si="5"/>
        <v>2067</v>
      </c>
      <c r="BT6" s="368">
        <f t="shared" si="5"/>
        <v>2068</v>
      </c>
      <c r="BU6" s="368">
        <f t="shared" si="5"/>
        <v>2069</v>
      </c>
      <c r="BV6" s="368">
        <f t="shared" si="5"/>
        <v>2070</v>
      </c>
      <c r="BW6" s="368">
        <f t="shared" si="5"/>
        <v>2071</v>
      </c>
      <c r="BX6" s="368">
        <f t="shared" si="5"/>
        <v>2072</v>
      </c>
      <c r="BY6" s="368">
        <f t="shared" si="5"/>
        <v>2073</v>
      </c>
      <c r="BZ6" s="368">
        <f t="shared" si="5"/>
        <v>2074</v>
      </c>
      <c r="CA6" s="368">
        <f t="shared" si="5"/>
        <v>2075</v>
      </c>
      <c r="CF6" s="377" t="s">
        <v>315</v>
      </c>
      <c r="CG6" s="377" t="s">
        <v>316</v>
      </c>
      <c r="CH6" s="377" t="s">
        <v>317</v>
      </c>
      <c r="CI6" s="382" t="s">
        <v>318</v>
      </c>
      <c r="CJ6" s="382" t="s">
        <v>319</v>
      </c>
      <c r="CK6" s="382"/>
      <c r="CL6" s="368">
        <f>exercice+1</f>
        <v>2022</v>
      </c>
      <c r="CM6" s="368">
        <f t="shared" ref="CM6:EB6" si="6">CL6+1</f>
        <v>2023</v>
      </c>
      <c r="CN6" s="368">
        <f t="shared" si="6"/>
        <v>2024</v>
      </c>
      <c r="CO6" s="368">
        <f t="shared" si="6"/>
        <v>2025</v>
      </c>
      <c r="CP6" s="368">
        <f t="shared" si="6"/>
        <v>2026</v>
      </c>
      <c r="CQ6" s="368">
        <f t="shared" si="6"/>
        <v>2027</v>
      </c>
      <c r="CR6" s="368">
        <f t="shared" si="6"/>
        <v>2028</v>
      </c>
      <c r="CS6" s="368">
        <f t="shared" si="6"/>
        <v>2029</v>
      </c>
      <c r="CT6" s="368">
        <f t="shared" si="6"/>
        <v>2030</v>
      </c>
      <c r="CU6" s="368">
        <f t="shared" si="6"/>
        <v>2031</v>
      </c>
      <c r="CV6" s="368">
        <f t="shared" si="6"/>
        <v>2032</v>
      </c>
      <c r="CW6" s="368">
        <f t="shared" si="6"/>
        <v>2033</v>
      </c>
      <c r="CX6" s="368">
        <f t="shared" si="6"/>
        <v>2034</v>
      </c>
      <c r="CY6" s="368">
        <f t="shared" si="6"/>
        <v>2035</v>
      </c>
      <c r="CZ6" s="368">
        <f t="shared" si="6"/>
        <v>2036</v>
      </c>
      <c r="DA6" s="368">
        <f t="shared" si="6"/>
        <v>2037</v>
      </c>
      <c r="DB6" s="368">
        <f t="shared" si="6"/>
        <v>2038</v>
      </c>
      <c r="DC6" s="368">
        <f t="shared" si="6"/>
        <v>2039</v>
      </c>
      <c r="DD6" s="368">
        <f t="shared" si="6"/>
        <v>2040</v>
      </c>
      <c r="DE6" s="368">
        <f t="shared" si="6"/>
        <v>2041</v>
      </c>
      <c r="DF6" s="368">
        <f t="shared" si="6"/>
        <v>2042</v>
      </c>
      <c r="DG6" s="368">
        <f t="shared" si="6"/>
        <v>2043</v>
      </c>
      <c r="DH6" s="368">
        <f t="shared" si="6"/>
        <v>2044</v>
      </c>
      <c r="DI6" s="368">
        <f t="shared" si="6"/>
        <v>2045</v>
      </c>
      <c r="DJ6" s="368">
        <f t="shared" si="6"/>
        <v>2046</v>
      </c>
      <c r="DK6" s="368">
        <f t="shared" si="6"/>
        <v>2047</v>
      </c>
      <c r="DL6" s="368">
        <f t="shared" si="6"/>
        <v>2048</v>
      </c>
      <c r="DM6" s="368">
        <f t="shared" si="6"/>
        <v>2049</v>
      </c>
      <c r="DN6" s="368">
        <f t="shared" si="6"/>
        <v>2050</v>
      </c>
      <c r="DO6" s="368">
        <f t="shared" si="6"/>
        <v>2051</v>
      </c>
      <c r="DP6" s="368">
        <f t="shared" si="6"/>
        <v>2052</v>
      </c>
      <c r="DQ6" s="368">
        <f t="shared" si="6"/>
        <v>2053</v>
      </c>
      <c r="DR6" s="368">
        <f t="shared" si="6"/>
        <v>2054</v>
      </c>
      <c r="DS6" s="368">
        <f t="shared" si="6"/>
        <v>2055</v>
      </c>
      <c r="DT6" s="368">
        <f t="shared" si="6"/>
        <v>2056</v>
      </c>
      <c r="DU6" s="368">
        <f t="shared" si="6"/>
        <v>2057</v>
      </c>
      <c r="DV6" s="368">
        <f t="shared" si="6"/>
        <v>2058</v>
      </c>
      <c r="DW6" s="368">
        <f t="shared" si="6"/>
        <v>2059</v>
      </c>
      <c r="DX6" s="368">
        <f t="shared" si="6"/>
        <v>2060</v>
      </c>
      <c r="DY6" s="368">
        <f t="shared" si="6"/>
        <v>2061</v>
      </c>
      <c r="DZ6" s="368">
        <f t="shared" si="6"/>
        <v>2062</v>
      </c>
      <c r="EA6" s="368">
        <f t="shared" si="6"/>
        <v>2063</v>
      </c>
      <c r="EB6" s="368">
        <f t="shared" si="6"/>
        <v>2064</v>
      </c>
      <c r="EC6" s="368">
        <f t="shared" ref="EC6" si="7">EB6+1</f>
        <v>2065</v>
      </c>
      <c r="ED6" s="368">
        <f t="shared" ref="ED6" si="8">EC6+1</f>
        <v>2066</v>
      </c>
      <c r="EE6" s="368">
        <f t="shared" ref="EE6" si="9">ED6+1</f>
        <v>2067</v>
      </c>
      <c r="EF6" s="368">
        <f t="shared" ref="EF6" si="10">EE6+1</f>
        <v>2068</v>
      </c>
      <c r="EG6" s="368">
        <f t="shared" ref="EG6" si="11">EF6+1</f>
        <v>2069</v>
      </c>
      <c r="EH6" s="368">
        <f t="shared" ref="EH6" si="12">EG6+1</f>
        <v>2070</v>
      </c>
      <c r="EI6" s="368">
        <f t="shared" ref="EI6" si="13">EH6+1</f>
        <v>2071</v>
      </c>
      <c r="EJ6" s="368">
        <f t="shared" ref="EJ6" si="14">EI6+1</f>
        <v>2072</v>
      </c>
      <c r="EK6" s="368">
        <f t="shared" ref="EK6" si="15">EJ6+1</f>
        <v>2073</v>
      </c>
      <c r="EL6" s="368">
        <f t="shared" ref="EL6" si="16">EK6+1</f>
        <v>2074</v>
      </c>
      <c r="EM6" s="368">
        <f t="shared" ref="EM6" si="17">EL6+1</f>
        <v>2075</v>
      </c>
    </row>
    <row r="7" spans="1:146" s="119" customFormat="1" ht="15" customHeight="1" thickBot="1">
      <c r="A7" s="822" t="s">
        <v>166</v>
      </c>
      <c r="B7" s="823"/>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2.9"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2.9" thickBot="1">
      <c r="A143" s="822" t="s">
        <v>166</v>
      </c>
      <c r="B143" s="823"/>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D8" sqref="D8"/>
    </sheetView>
  </sheetViews>
  <sheetFormatPr baseColWidth="10" defaultColWidth="11.3828125" defaultRowHeight="12.45"/>
  <cols>
    <col min="1" max="1" width="30.69140625" style="114" customWidth="1"/>
    <col min="2" max="2" width="10.84375" style="114" customWidth="1"/>
    <col min="3" max="3" width="12.69140625" style="114" customWidth="1"/>
    <col min="4" max="4" width="13" style="114" customWidth="1"/>
    <col min="5" max="6" width="12.69140625" style="114" customWidth="1"/>
    <col min="7" max="7" width="13" style="114" customWidth="1"/>
    <col min="8" max="16384" width="11.3828125" style="114"/>
  </cols>
  <sheetData>
    <row r="1" spans="1:8" ht="12.9" thickBot="1">
      <c r="A1" s="1">
        <f>etab</f>
        <v>0</v>
      </c>
      <c r="G1" s="3"/>
    </row>
    <row r="2" spans="1:8" ht="25" customHeight="1" thickBot="1">
      <c r="A2" s="845" t="s">
        <v>178</v>
      </c>
      <c r="B2" s="846"/>
      <c r="C2" s="846"/>
      <c r="D2" s="846"/>
      <c r="E2" s="846"/>
      <c r="F2" s="846"/>
      <c r="G2" s="847"/>
    </row>
    <row r="3" spans="1:8">
      <c r="A3" s="125"/>
      <c r="C3" s="125"/>
      <c r="D3" s="125"/>
      <c r="E3" s="125"/>
      <c r="F3" s="125"/>
      <c r="G3" s="125"/>
    </row>
    <row r="4" spans="1:8">
      <c r="A4" s="128"/>
      <c r="B4" s="129"/>
      <c r="C4" s="129"/>
      <c r="D4" s="129"/>
      <c r="E4" s="129"/>
      <c r="F4" s="129"/>
      <c r="G4" s="129"/>
    </row>
    <row r="5" spans="1:8" ht="33.75" customHeight="1">
      <c r="A5" s="821" t="s">
        <v>170</v>
      </c>
      <c r="B5" s="820" t="s">
        <v>171</v>
      </c>
      <c r="C5" s="820" t="s">
        <v>172</v>
      </c>
      <c r="D5" s="820" t="s">
        <v>173</v>
      </c>
      <c r="E5" s="820" t="s">
        <v>174</v>
      </c>
      <c r="F5" s="820" t="str">
        <f>"Remboursement du capital de l'année N+1 de la souscription"</f>
        <v>Remboursement du capital de l'année N+1 de la souscription</v>
      </c>
      <c r="G5" s="820" t="str">
        <f>"Montant des intérêts de l'année N+1 de la souscription"</f>
        <v>Montant des intérêts de l'année N+1 de la souscription</v>
      </c>
    </row>
    <row r="6" spans="1:8" ht="25" customHeight="1">
      <c r="A6" s="821"/>
      <c r="B6" s="820"/>
      <c r="C6" s="820"/>
      <c r="D6" s="820"/>
      <c r="E6" s="820"/>
      <c r="F6" s="820"/>
      <c r="G6" s="820"/>
    </row>
    <row r="7" spans="1:8">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2.9"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2.9"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3828125" defaultRowHeight="12.45" outlineLevelRow="1"/>
  <cols>
    <col min="1" max="1" width="69.69140625" style="2" customWidth="1"/>
    <col min="2" max="2" width="12.84375" style="103" customWidth="1"/>
    <col min="3" max="7" width="11.69140625" style="103" customWidth="1"/>
    <col min="8" max="31" width="14.3828125" style="2" bestFit="1" customWidth="1"/>
    <col min="32" max="16384" width="11.382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2022</v>
      </c>
      <c r="C3" s="461">
        <f>B3+1</f>
        <v>2023</v>
      </c>
      <c r="D3" s="461">
        <f>C3+1</f>
        <v>2024</v>
      </c>
      <c r="E3" s="461">
        <f>D3+1</f>
        <v>2025</v>
      </c>
      <c r="F3" s="461">
        <f>E3+1</f>
        <v>2026</v>
      </c>
      <c r="G3" s="461">
        <f>F3+1</f>
        <v>2027</v>
      </c>
      <c r="H3" s="461">
        <f t="shared" ref="H3:AE3" si="0">G3+1</f>
        <v>2028</v>
      </c>
      <c r="I3" s="461">
        <f t="shared" si="0"/>
        <v>2029</v>
      </c>
      <c r="J3" s="461">
        <f t="shared" si="0"/>
        <v>2030</v>
      </c>
      <c r="K3" s="461">
        <f t="shared" si="0"/>
        <v>2031</v>
      </c>
      <c r="L3" s="461">
        <f t="shared" si="0"/>
        <v>2032</v>
      </c>
      <c r="M3" s="461">
        <f t="shared" si="0"/>
        <v>2033</v>
      </c>
      <c r="N3" s="461">
        <f t="shared" si="0"/>
        <v>2034</v>
      </c>
      <c r="O3" s="461">
        <f t="shared" si="0"/>
        <v>2035</v>
      </c>
      <c r="P3" s="461">
        <f t="shared" si="0"/>
        <v>2036</v>
      </c>
      <c r="Q3" s="461">
        <f t="shared" si="0"/>
        <v>2037</v>
      </c>
      <c r="R3" s="461">
        <f t="shared" si="0"/>
        <v>2038</v>
      </c>
      <c r="S3" s="461">
        <f t="shared" si="0"/>
        <v>2039</v>
      </c>
      <c r="T3" s="461">
        <f t="shared" si="0"/>
        <v>2040</v>
      </c>
      <c r="U3" s="461">
        <f t="shared" si="0"/>
        <v>2041</v>
      </c>
      <c r="V3" s="461">
        <f t="shared" si="0"/>
        <v>2042</v>
      </c>
      <c r="W3" s="461">
        <f t="shared" si="0"/>
        <v>2043</v>
      </c>
      <c r="X3" s="461">
        <f t="shared" si="0"/>
        <v>2044</v>
      </c>
      <c r="Y3" s="461">
        <f t="shared" si="0"/>
        <v>2045</v>
      </c>
      <c r="Z3" s="461">
        <f t="shared" si="0"/>
        <v>2046</v>
      </c>
      <c r="AA3" s="461">
        <f t="shared" si="0"/>
        <v>2047</v>
      </c>
      <c r="AB3" s="461">
        <f t="shared" si="0"/>
        <v>2048</v>
      </c>
      <c r="AC3" s="461">
        <f t="shared" si="0"/>
        <v>2049</v>
      </c>
      <c r="AD3" s="461">
        <f t="shared" si="0"/>
        <v>2050</v>
      </c>
      <c r="AE3" s="461">
        <f t="shared" si="0"/>
        <v>2051</v>
      </c>
      <c r="AF3" s="461">
        <f t="shared" ref="AF3:AS3" si="1">AE3+1</f>
        <v>2052</v>
      </c>
      <c r="AG3" s="461">
        <f t="shared" si="1"/>
        <v>2053</v>
      </c>
      <c r="AH3" s="461">
        <f t="shared" si="1"/>
        <v>2054</v>
      </c>
      <c r="AI3" s="461">
        <f t="shared" si="1"/>
        <v>2055</v>
      </c>
      <c r="AJ3" s="461">
        <f t="shared" si="1"/>
        <v>2056</v>
      </c>
      <c r="AK3" s="461">
        <f t="shared" si="1"/>
        <v>2057</v>
      </c>
      <c r="AL3" s="461">
        <f t="shared" si="1"/>
        <v>2058</v>
      </c>
      <c r="AM3" s="461">
        <f t="shared" si="1"/>
        <v>2059</v>
      </c>
      <c r="AN3" s="461">
        <f t="shared" si="1"/>
        <v>2060</v>
      </c>
      <c r="AO3" s="461">
        <f t="shared" si="1"/>
        <v>2061</v>
      </c>
      <c r="AP3" s="461">
        <f t="shared" si="1"/>
        <v>2062</v>
      </c>
      <c r="AQ3" s="461">
        <f t="shared" si="1"/>
        <v>2063</v>
      </c>
      <c r="AR3" s="461">
        <f t="shared" si="1"/>
        <v>2064</v>
      </c>
      <c r="AS3" s="461">
        <f t="shared" si="1"/>
        <v>2065</v>
      </c>
    </row>
    <row r="4" spans="1:45" ht="14.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4.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5"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5"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5"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5"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5"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5"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5"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5"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5"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5"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5"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5"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5"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5"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5"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ht="12.9">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4.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5"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5"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5"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5"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5"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5"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5"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5"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5"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5"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5"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ht="12.9">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5"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4.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4.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5"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5"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5"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4.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5"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5"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2.9"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5"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49999999999999"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4.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4.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ht="12.9">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4.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ht="12.9">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4.15">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7.600000000000001">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4.6"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7.600000000000001">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4.15">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ht="12.9">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20"/>
  <sheetViews>
    <sheetView showGridLines="0" workbookViewId="0">
      <selection activeCell="C49" sqref="C49"/>
    </sheetView>
  </sheetViews>
  <sheetFormatPr baseColWidth="10" defaultColWidth="11.3828125" defaultRowHeight="12.45"/>
  <cols>
    <col min="1" max="1" width="74.69140625" style="143" customWidth="1"/>
    <col min="2" max="2" width="2.15234375" style="142" customWidth="1"/>
    <col min="3" max="3" width="13.3046875" style="143" customWidth="1"/>
    <col min="4" max="4" width="13.53515625" style="143" customWidth="1"/>
    <col min="5" max="5" width="12.84375" style="143" customWidth="1"/>
    <col min="6" max="8" width="12.3828125" style="143" customWidth="1"/>
    <col min="9" max="14" width="14.3046875" style="145" bestFit="1" customWidth="1"/>
    <col min="15" max="24" width="14.3046875" style="143" bestFit="1" customWidth="1"/>
    <col min="25" max="34" width="13.15234375" style="143" bestFit="1" customWidth="1"/>
    <col min="35" max="46" width="11.53515625" style="143" bestFit="1" customWidth="1"/>
    <col min="47" max="16384" width="11.3828125" style="143"/>
  </cols>
  <sheetData>
    <row r="1" spans="1:46" ht="12.9" thickBot="1">
      <c r="A1" s="141">
        <f>etab</f>
        <v>0</v>
      </c>
      <c r="H1" s="144"/>
    </row>
    <row r="2" spans="1:46" ht="2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146"/>
      <c r="B3" s="147"/>
      <c r="C3" s="148">
        <f>exercice+1</f>
        <v>2022</v>
      </c>
      <c r="D3" s="148">
        <f>C3+1</f>
        <v>2023</v>
      </c>
      <c r="E3" s="148">
        <f>D3+1</f>
        <v>2024</v>
      </c>
      <c r="F3" s="148">
        <f>E3+1</f>
        <v>2025</v>
      </c>
      <c r="G3" s="148">
        <f>F3+1</f>
        <v>2026</v>
      </c>
      <c r="H3" s="359">
        <f>G3+1</f>
        <v>2027</v>
      </c>
      <c r="I3" s="148">
        <f t="shared" ref="I3:AG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ref="AH3:AT3" si="1">AG3+1</f>
        <v>2053</v>
      </c>
      <c r="AI3" s="148">
        <f t="shared" si="1"/>
        <v>2054</v>
      </c>
      <c r="AJ3" s="148">
        <f t="shared" si="1"/>
        <v>2055</v>
      </c>
      <c r="AK3" s="148">
        <f t="shared" si="1"/>
        <v>2056</v>
      </c>
      <c r="AL3" s="148">
        <f t="shared" si="1"/>
        <v>2057</v>
      </c>
      <c r="AM3" s="148">
        <f t="shared" si="1"/>
        <v>2058</v>
      </c>
      <c r="AN3" s="148">
        <f t="shared" si="1"/>
        <v>2059</v>
      </c>
      <c r="AO3" s="148">
        <f t="shared" si="1"/>
        <v>2060</v>
      </c>
      <c r="AP3" s="148">
        <f t="shared" si="1"/>
        <v>2061</v>
      </c>
      <c r="AQ3" s="148">
        <f t="shared" si="1"/>
        <v>2062</v>
      </c>
      <c r="AR3" s="148">
        <f t="shared" si="1"/>
        <v>2063</v>
      </c>
      <c r="AS3" s="148">
        <f t="shared" si="1"/>
        <v>2064</v>
      </c>
      <c r="AT3" s="149">
        <f t="shared" si="1"/>
        <v>2065</v>
      </c>
    </row>
    <row r="4" spans="1:46" ht="24.9">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48"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9"/>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3"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48"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50"/>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48"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50"/>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5" customHeight="1" thickBot="1">
      <c r="A35" s="353" t="s">
        <v>431</v>
      </c>
      <c r="B35" s="182"/>
      <c r="C35" s="549">
        <f t="shared" ref="C35:D35" ca="1" si="63">C9+C13+C15-C21-C30-C34</f>
        <v>0</v>
      </c>
      <c r="D35" s="549">
        <f t="shared" ca="1" si="63"/>
        <v>0</v>
      </c>
      <c r="E35" s="549">
        <f ca="1">E9+E13+E15-E21-E30-E34</f>
        <v>0</v>
      </c>
      <c r="F35" s="549">
        <f t="shared" ref="F35:AT35" ca="1" si="64">F9+F13+F15-F21-F30-F34</f>
        <v>0</v>
      </c>
      <c r="G35" s="549">
        <f t="shared" ca="1" si="64"/>
        <v>0</v>
      </c>
      <c r="H35" s="549">
        <f t="shared" ca="1" si="64"/>
        <v>0</v>
      </c>
      <c r="I35" s="549">
        <f t="shared" ca="1" si="64"/>
        <v>0</v>
      </c>
      <c r="J35" s="549">
        <f t="shared" ca="1" si="64"/>
        <v>0</v>
      </c>
      <c r="K35" s="549">
        <f t="shared" ca="1" si="64"/>
        <v>0</v>
      </c>
      <c r="L35" s="549">
        <f t="shared" ca="1" si="64"/>
        <v>0</v>
      </c>
      <c r="M35" s="549">
        <f t="shared" ca="1" si="64"/>
        <v>0</v>
      </c>
      <c r="N35" s="549">
        <f t="shared" ca="1" si="64"/>
        <v>0</v>
      </c>
      <c r="O35" s="549">
        <f t="shared" ca="1" si="64"/>
        <v>0</v>
      </c>
      <c r="P35" s="549">
        <f t="shared" ca="1" si="64"/>
        <v>0</v>
      </c>
      <c r="Q35" s="549">
        <f t="shared" ca="1" si="64"/>
        <v>0</v>
      </c>
      <c r="R35" s="549">
        <f t="shared" ca="1" si="64"/>
        <v>0</v>
      </c>
      <c r="S35" s="549">
        <f t="shared" ca="1" si="64"/>
        <v>0</v>
      </c>
      <c r="T35" s="549">
        <f t="shared" ca="1" si="64"/>
        <v>0</v>
      </c>
      <c r="U35" s="549">
        <f t="shared" ca="1" si="64"/>
        <v>0</v>
      </c>
      <c r="V35" s="549">
        <f t="shared" ca="1" si="64"/>
        <v>0</v>
      </c>
      <c r="W35" s="549">
        <f t="shared" ca="1" si="64"/>
        <v>0</v>
      </c>
      <c r="X35" s="549">
        <f t="shared" ca="1" si="64"/>
        <v>0</v>
      </c>
      <c r="Y35" s="549">
        <f t="shared" ca="1" si="64"/>
        <v>0</v>
      </c>
      <c r="Z35" s="549">
        <f t="shared" ca="1" si="64"/>
        <v>0</v>
      </c>
      <c r="AA35" s="549">
        <f t="shared" ca="1" si="64"/>
        <v>0</v>
      </c>
      <c r="AB35" s="549">
        <f t="shared" ca="1" si="64"/>
        <v>0</v>
      </c>
      <c r="AC35" s="549">
        <f t="shared" ca="1" si="64"/>
        <v>0</v>
      </c>
      <c r="AD35" s="549">
        <f t="shared" ca="1" si="64"/>
        <v>0</v>
      </c>
      <c r="AE35" s="549">
        <f t="shared" ca="1" si="64"/>
        <v>0</v>
      </c>
      <c r="AF35" s="549">
        <f t="shared" ca="1" si="64"/>
        <v>0</v>
      </c>
      <c r="AG35" s="549">
        <f t="shared" ca="1" si="64"/>
        <v>0</v>
      </c>
      <c r="AH35" s="549">
        <f t="shared" ca="1" si="64"/>
        <v>0</v>
      </c>
      <c r="AI35" s="549">
        <f t="shared" ca="1" si="64"/>
        <v>0</v>
      </c>
      <c r="AJ35" s="549">
        <f t="shared" ca="1" si="64"/>
        <v>0</v>
      </c>
      <c r="AK35" s="549">
        <f t="shared" ca="1" si="64"/>
        <v>0</v>
      </c>
      <c r="AL35" s="549">
        <f t="shared" ca="1" si="64"/>
        <v>0</v>
      </c>
      <c r="AM35" s="549">
        <f t="shared" ca="1" si="64"/>
        <v>0</v>
      </c>
      <c r="AN35" s="549">
        <f t="shared" ca="1" si="64"/>
        <v>0</v>
      </c>
      <c r="AO35" s="549">
        <f t="shared" ca="1" si="64"/>
        <v>0</v>
      </c>
      <c r="AP35" s="549">
        <f t="shared" ca="1" si="64"/>
        <v>0</v>
      </c>
      <c r="AQ35" s="549">
        <f t="shared" ca="1" si="64"/>
        <v>0</v>
      </c>
      <c r="AR35" s="549">
        <f t="shared" ca="1" si="64"/>
        <v>0</v>
      </c>
      <c r="AS35" s="549">
        <f t="shared" ca="1" si="64"/>
        <v>0</v>
      </c>
      <c r="AT35" s="549">
        <f t="shared" ca="1" si="64"/>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5">D37</f>
        <v>0</v>
      </c>
      <c r="F37" s="474">
        <f t="shared" si="65"/>
        <v>0</v>
      </c>
      <c r="G37" s="474">
        <f t="shared" si="65"/>
        <v>0</v>
      </c>
      <c r="H37" s="474">
        <f t="shared" si="65"/>
        <v>0</v>
      </c>
      <c r="I37" s="474">
        <f t="shared" si="65"/>
        <v>0</v>
      </c>
      <c r="J37" s="474">
        <f t="shared" si="65"/>
        <v>0</v>
      </c>
      <c r="K37" s="474">
        <f t="shared" si="65"/>
        <v>0</v>
      </c>
      <c r="L37" s="474">
        <f t="shared" si="65"/>
        <v>0</v>
      </c>
      <c r="M37" s="474">
        <f t="shared" si="65"/>
        <v>0</v>
      </c>
      <c r="N37" s="474">
        <f t="shared" si="65"/>
        <v>0</v>
      </c>
      <c r="O37" s="474">
        <f t="shared" si="65"/>
        <v>0</v>
      </c>
      <c r="P37" s="474">
        <f t="shared" si="65"/>
        <v>0</v>
      </c>
      <c r="Q37" s="474">
        <f t="shared" si="65"/>
        <v>0</v>
      </c>
      <c r="R37" s="474">
        <f t="shared" si="65"/>
        <v>0</v>
      </c>
      <c r="S37" s="474">
        <f t="shared" si="65"/>
        <v>0</v>
      </c>
      <c r="T37" s="474">
        <f t="shared" si="65"/>
        <v>0</v>
      </c>
      <c r="U37" s="474">
        <f t="shared" si="65"/>
        <v>0</v>
      </c>
      <c r="V37" s="474">
        <f t="shared" si="65"/>
        <v>0</v>
      </c>
      <c r="W37" s="474">
        <f t="shared" si="65"/>
        <v>0</v>
      </c>
      <c r="X37" s="474">
        <f t="shared" si="65"/>
        <v>0</v>
      </c>
      <c r="Y37" s="474">
        <f t="shared" si="65"/>
        <v>0</v>
      </c>
      <c r="Z37" s="474">
        <f t="shared" si="65"/>
        <v>0</v>
      </c>
      <c r="AA37" s="474">
        <f t="shared" si="65"/>
        <v>0</v>
      </c>
      <c r="AB37" s="474">
        <f t="shared" si="65"/>
        <v>0</v>
      </c>
      <c r="AC37" s="474">
        <f t="shared" si="65"/>
        <v>0</v>
      </c>
      <c r="AD37" s="474">
        <f t="shared" si="65"/>
        <v>0</v>
      </c>
      <c r="AE37" s="474">
        <f t="shared" si="65"/>
        <v>0</v>
      </c>
      <c r="AF37" s="474">
        <f t="shared" si="65"/>
        <v>0</v>
      </c>
      <c r="AG37" s="474">
        <f t="shared" si="65"/>
        <v>0</v>
      </c>
      <c r="AH37" s="474">
        <f t="shared" si="65"/>
        <v>0</v>
      </c>
      <c r="AI37" s="474">
        <f t="shared" si="65"/>
        <v>0</v>
      </c>
      <c r="AJ37" s="474">
        <f t="shared" si="65"/>
        <v>0</v>
      </c>
      <c r="AK37" s="474">
        <f t="shared" si="65"/>
        <v>0</v>
      </c>
      <c r="AL37" s="474">
        <f t="shared" si="65"/>
        <v>0</v>
      </c>
      <c r="AM37" s="474">
        <f t="shared" si="65"/>
        <v>0</v>
      </c>
      <c r="AN37" s="474">
        <f t="shared" si="65"/>
        <v>0</v>
      </c>
      <c r="AO37" s="474">
        <f t="shared" si="65"/>
        <v>0</v>
      </c>
      <c r="AP37" s="474">
        <f t="shared" si="65"/>
        <v>0</v>
      </c>
      <c r="AQ37" s="474">
        <f t="shared" si="65"/>
        <v>0</v>
      </c>
      <c r="AR37" s="474">
        <f t="shared" si="65"/>
        <v>0</v>
      </c>
      <c r="AS37" s="474">
        <f t="shared" si="65"/>
        <v>0</v>
      </c>
      <c r="AT37" s="474">
        <f t="shared" si="65"/>
        <v>0</v>
      </c>
    </row>
    <row r="38" spans="1:46" ht="14.25" customHeight="1">
      <c r="A38" s="158" t="s">
        <v>419</v>
      </c>
      <c r="B38" s="848"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850"/>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2.9" thickBot="1">
      <c r="A40" s="471" t="s">
        <v>425</v>
      </c>
      <c r="B40" s="472"/>
      <c r="C40" s="473">
        <f>(SUM(C38:C39))-C37</f>
        <v>0</v>
      </c>
      <c r="D40" s="473">
        <f t="shared" ref="D40" si="66">(SUM(D38:D39))-D37</f>
        <v>0</v>
      </c>
      <c r="E40" s="473">
        <f t="shared" ref="E40:AT40" si="67">(SUM(E38:E39))-E37</f>
        <v>0</v>
      </c>
      <c r="F40" s="473">
        <f t="shared" si="67"/>
        <v>0</v>
      </c>
      <c r="G40" s="473">
        <f t="shared" si="67"/>
        <v>0</v>
      </c>
      <c r="H40" s="473">
        <f t="shared" si="67"/>
        <v>0</v>
      </c>
      <c r="I40" s="473">
        <f t="shared" si="67"/>
        <v>0</v>
      </c>
      <c r="J40" s="473">
        <f t="shared" si="67"/>
        <v>0</v>
      </c>
      <c r="K40" s="473">
        <f t="shared" si="67"/>
        <v>0</v>
      </c>
      <c r="L40" s="473">
        <f t="shared" si="67"/>
        <v>0</v>
      </c>
      <c r="M40" s="473">
        <f t="shared" si="67"/>
        <v>0</v>
      </c>
      <c r="N40" s="473">
        <f t="shared" si="67"/>
        <v>0</v>
      </c>
      <c r="O40" s="473">
        <f t="shared" si="67"/>
        <v>0</v>
      </c>
      <c r="P40" s="473">
        <f t="shared" si="67"/>
        <v>0</v>
      </c>
      <c r="Q40" s="473">
        <f t="shared" si="67"/>
        <v>0</v>
      </c>
      <c r="R40" s="473">
        <f t="shared" si="67"/>
        <v>0</v>
      </c>
      <c r="S40" s="473">
        <f t="shared" si="67"/>
        <v>0</v>
      </c>
      <c r="T40" s="473">
        <f t="shared" si="67"/>
        <v>0</v>
      </c>
      <c r="U40" s="473">
        <f t="shared" si="67"/>
        <v>0</v>
      </c>
      <c r="V40" s="473">
        <f t="shared" si="67"/>
        <v>0</v>
      </c>
      <c r="W40" s="473">
        <f t="shared" si="67"/>
        <v>0</v>
      </c>
      <c r="X40" s="473">
        <f t="shared" si="67"/>
        <v>0</v>
      </c>
      <c r="Y40" s="473">
        <f t="shared" si="67"/>
        <v>0</v>
      </c>
      <c r="Z40" s="473">
        <f t="shared" si="67"/>
        <v>0</v>
      </c>
      <c r="AA40" s="473">
        <f t="shared" si="67"/>
        <v>0</v>
      </c>
      <c r="AB40" s="473">
        <f t="shared" si="67"/>
        <v>0</v>
      </c>
      <c r="AC40" s="473">
        <f t="shared" si="67"/>
        <v>0</v>
      </c>
      <c r="AD40" s="473">
        <f t="shared" si="67"/>
        <v>0</v>
      </c>
      <c r="AE40" s="473">
        <f t="shared" si="67"/>
        <v>0</v>
      </c>
      <c r="AF40" s="473">
        <f t="shared" si="67"/>
        <v>0</v>
      </c>
      <c r="AG40" s="473">
        <f t="shared" si="67"/>
        <v>0</v>
      </c>
      <c r="AH40" s="473">
        <f t="shared" si="67"/>
        <v>0</v>
      </c>
      <c r="AI40" s="473">
        <f t="shared" si="67"/>
        <v>0</v>
      </c>
      <c r="AJ40" s="473">
        <f t="shared" si="67"/>
        <v>0</v>
      </c>
      <c r="AK40" s="473">
        <f t="shared" si="67"/>
        <v>0</v>
      </c>
      <c r="AL40" s="473">
        <f t="shared" si="67"/>
        <v>0</v>
      </c>
      <c r="AM40" s="473">
        <f t="shared" si="67"/>
        <v>0</v>
      </c>
      <c r="AN40" s="473">
        <f t="shared" si="67"/>
        <v>0</v>
      </c>
      <c r="AO40" s="473">
        <f t="shared" si="67"/>
        <v>0</v>
      </c>
      <c r="AP40" s="473">
        <f t="shared" si="67"/>
        <v>0</v>
      </c>
      <c r="AQ40" s="473">
        <f t="shared" si="67"/>
        <v>0</v>
      </c>
      <c r="AR40" s="473">
        <f t="shared" si="67"/>
        <v>0</v>
      </c>
      <c r="AS40" s="473">
        <f t="shared" si="67"/>
        <v>0</v>
      </c>
      <c r="AT40" s="473">
        <f t="shared" si="67"/>
        <v>0</v>
      </c>
    </row>
    <row r="41" spans="1:46" ht="23.15" thickBot="1">
      <c r="A41" s="353" t="s">
        <v>433</v>
      </c>
      <c r="B41" s="182"/>
      <c r="C41" s="465">
        <f ca="1">C35-C40</f>
        <v>0</v>
      </c>
      <c r="D41" s="465">
        <f t="shared" ref="D41:AT41" ca="1" si="68">D35-D40</f>
        <v>0</v>
      </c>
      <c r="E41" s="465">
        <f t="shared" ca="1" si="68"/>
        <v>0</v>
      </c>
      <c r="F41" s="465">
        <f t="shared" ca="1" si="68"/>
        <v>0</v>
      </c>
      <c r="G41" s="465">
        <f t="shared" ca="1" si="68"/>
        <v>0</v>
      </c>
      <c r="H41" s="465">
        <f t="shared" ca="1" si="68"/>
        <v>0</v>
      </c>
      <c r="I41" s="465">
        <f t="shared" ca="1" si="68"/>
        <v>0</v>
      </c>
      <c r="J41" s="465">
        <f t="shared" ca="1" si="68"/>
        <v>0</v>
      </c>
      <c r="K41" s="465">
        <f t="shared" ca="1" si="68"/>
        <v>0</v>
      </c>
      <c r="L41" s="465">
        <f t="shared" ca="1" si="68"/>
        <v>0</v>
      </c>
      <c r="M41" s="465">
        <f t="shared" ca="1" si="68"/>
        <v>0</v>
      </c>
      <c r="N41" s="465">
        <f t="shared" ca="1" si="68"/>
        <v>0</v>
      </c>
      <c r="O41" s="465">
        <f t="shared" ca="1" si="68"/>
        <v>0</v>
      </c>
      <c r="P41" s="465">
        <f t="shared" ca="1" si="68"/>
        <v>0</v>
      </c>
      <c r="Q41" s="465">
        <f t="shared" ca="1" si="68"/>
        <v>0</v>
      </c>
      <c r="R41" s="465">
        <f t="shared" ca="1" si="68"/>
        <v>0</v>
      </c>
      <c r="S41" s="465">
        <f t="shared" ca="1" si="68"/>
        <v>0</v>
      </c>
      <c r="T41" s="465">
        <f t="shared" ca="1" si="68"/>
        <v>0</v>
      </c>
      <c r="U41" s="465">
        <f t="shared" ca="1" si="68"/>
        <v>0</v>
      </c>
      <c r="V41" s="465">
        <f t="shared" ca="1" si="68"/>
        <v>0</v>
      </c>
      <c r="W41" s="465">
        <f t="shared" ca="1" si="68"/>
        <v>0</v>
      </c>
      <c r="X41" s="465">
        <f t="shared" ca="1" si="68"/>
        <v>0</v>
      </c>
      <c r="Y41" s="465">
        <f t="shared" ca="1" si="68"/>
        <v>0</v>
      </c>
      <c r="Z41" s="465">
        <f t="shared" ca="1" si="68"/>
        <v>0</v>
      </c>
      <c r="AA41" s="465">
        <f t="shared" ca="1" si="68"/>
        <v>0</v>
      </c>
      <c r="AB41" s="465">
        <f t="shared" ca="1" si="68"/>
        <v>0</v>
      </c>
      <c r="AC41" s="465">
        <f t="shared" ca="1" si="68"/>
        <v>0</v>
      </c>
      <c r="AD41" s="465">
        <f t="shared" ca="1" si="68"/>
        <v>0</v>
      </c>
      <c r="AE41" s="465">
        <f t="shared" ca="1" si="68"/>
        <v>0</v>
      </c>
      <c r="AF41" s="465">
        <f t="shared" ca="1" si="68"/>
        <v>0</v>
      </c>
      <c r="AG41" s="465">
        <f t="shared" ca="1" si="68"/>
        <v>0</v>
      </c>
      <c r="AH41" s="465">
        <f t="shared" ca="1" si="68"/>
        <v>0</v>
      </c>
      <c r="AI41" s="465">
        <f t="shared" ca="1" si="68"/>
        <v>0</v>
      </c>
      <c r="AJ41" s="465">
        <f t="shared" ca="1" si="68"/>
        <v>0</v>
      </c>
      <c r="AK41" s="465">
        <f t="shared" ca="1" si="68"/>
        <v>0</v>
      </c>
      <c r="AL41" s="465">
        <f t="shared" ca="1" si="68"/>
        <v>0</v>
      </c>
      <c r="AM41" s="465">
        <f t="shared" ca="1" si="68"/>
        <v>0</v>
      </c>
      <c r="AN41" s="465">
        <f t="shared" ca="1" si="68"/>
        <v>0</v>
      </c>
      <c r="AO41" s="465">
        <f t="shared" ca="1" si="68"/>
        <v>0</v>
      </c>
      <c r="AP41" s="465">
        <f t="shared" ca="1" si="68"/>
        <v>0</v>
      </c>
      <c r="AQ41" s="465">
        <f t="shared" ca="1" si="68"/>
        <v>0</v>
      </c>
      <c r="AR41" s="465">
        <f t="shared" ca="1" si="68"/>
        <v>0</v>
      </c>
      <c r="AS41" s="465">
        <f t="shared" ca="1" si="68"/>
        <v>0</v>
      </c>
      <c r="AT41" s="465">
        <f t="shared" ca="1" si="68"/>
        <v>0</v>
      </c>
    </row>
    <row r="42" spans="1:46" ht="12.9" thickBot="1">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801" customFormat="1">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46" s="796" customFormat="1">
      <c r="A44" s="789" t="s">
        <v>484</v>
      </c>
      <c r="B44" s="790"/>
      <c r="C44" s="791"/>
      <c r="D44" s="794">
        <v>0.95</v>
      </c>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46" ht="12.9" thickBot="1">
      <c r="A45" s="778" t="s">
        <v>482</v>
      </c>
      <c r="B45" s="779"/>
      <c r="C45" s="793">
        <f>C43*365*95%</f>
        <v>0</v>
      </c>
      <c r="D45" s="797">
        <f t="shared" ref="D45:AT45" si="69">D43*365*95%</f>
        <v>0</v>
      </c>
      <c r="E45" s="797">
        <f t="shared" si="69"/>
        <v>0</v>
      </c>
      <c r="F45" s="797">
        <f t="shared" si="69"/>
        <v>0</v>
      </c>
      <c r="G45" s="797">
        <f t="shared" si="69"/>
        <v>0</v>
      </c>
      <c r="H45" s="797">
        <f t="shared" si="69"/>
        <v>0</v>
      </c>
      <c r="I45" s="797">
        <f t="shared" si="69"/>
        <v>0</v>
      </c>
      <c r="J45" s="797">
        <f t="shared" si="69"/>
        <v>0</v>
      </c>
      <c r="K45" s="797">
        <f t="shared" si="69"/>
        <v>0</v>
      </c>
      <c r="L45" s="797">
        <f t="shared" si="69"/>
        <v>0</v>
      </c>
      <c r="M45" s="797">
        <f t="shared" si="69"/>
        <v>0</v>
      </c>
      <c r="N45" s="798">
        <f t="shared" si="69"/>
        <v>0</v>
      </c>
      <c r="O45" s="798">
        <f t="shared" si="69"/>
        <v>0</v>
      </c>
      <c r="P45" s="798">
        <f t="shared" si="69"/>
        <v>0</v>
      </c>
      <c r="Q45" s="798">
        <f t="shared" si="69"/>
        <v>0</v>
      </c>
      <c r="R45" s="798">
        <f t="shared" si="69"/>
        <v>0</v>
      </c>
      <c r="S45" s="798">
        <f t="shared" si="69"/>
        <v>0</v>
      </c>
      <c r="T45" s="798">
        <f t="shared" si="69"/>
        <v>0</v>
      </c>
      <c r="U45" s="798">
        <f t="shared" si="69"/>
        <v>0</v>
      </c>
      <c r="V45" s="798">
        <f t="shared" si="69"/>
        <v>0</v>
      </c>
      <c r="W45" s="798">
        <f t="shared" si="69"/>
        <v>0</v>
      </c>
      <c r="X45" s="798">
        <f t="shared" si="69"/>
        <v>0</v>
      </c>
      <c r="Y45" s="798">
        <f t="shared" si="69"/>
        <v>0</v>
      </c>
      <c r="Z45" s="798">
        <f t="shared" si="69"/>
        <v>0</v>
      </c>
      <c r="AA45" s="798">
        <f t="shared" si="69"/>
        <v>0</v>
      </c>
      <c r="AB45" s="798">
        <f t="shared" si="69"/>
        <v>0</v>
      </c>
      <c r="AC45" s="798">
        <f t="shared" si="69"/>
        <v>0</v>
      </c>
      <c r="AD45" s="798">
        <f t="shared" si="69"/>
        <v>0</v>
      </c>
      <c r="AE45" s="798">
        <f t="shared" si="69"/>
        <v>0</v>
      </c>
      <c r="AF45" s="798">
        <f t="shared" si="69"/>
        <v>0</v>
      </c>
      <c r="AG45" s="798">
        <f t="shared" si="69"/>
        <v>0</v>
      </c>
      <c r="AH45" s="798">
        <f t="shared" si="69"/>
        <v>0</v>
      </c>
      <c r="AI45" s="798">
        <f t="shared" si="69"/>
        <v>0</v>
      </c>
      <c r="AJ45" s="798">
        <f t="shared" si="69"/>
        <v>0</v>
      </c>
      <c r="AK45" s="798">
        <f t="shared" si="69"/>
        <v>0</v>
      </c>
      <c r="AL45" s="798">
        <f t="shared" si="69"/>
        <v>0</v>
      </c>
      <c r="AM45" s="798">
        <f t="shared" si="69"/>
        <v>0</v>
      </c>
      <c r="AN45" s="798">
        <f t="shared" si="69"/>
        <v>0</v>
      </c>
      <c r="AO45" s="798">
        <f t="shared" si="69"/>
        <v>0</v>
      </c>
      <c r="AP45" s="798">
        <f t="shared" si="69"/>
        <v>0</v>
      </c>
      <c r="AQ45" s="798">
        <f t="shared" si="69"/>
        <v>0</v>
      </c>
      <c r="AR45" s="798">
        <f t="shared" si="69"/>
        <v>0</v>
      </c>
      <c r="AS45" s="798">
        <f t="shared" si="69"/>
        <v>0</v>
      </c>
      <c r="AT45" s="798">
        <f t="shared" si="69"/>
        <v>0</v>
      </c>
    </row>
    <row r="46" spans="1:46">
      <c r="A46" s="751" t="s">
        <v>476</v>
      </c>
      <c r="B46" s="782"/>
      <c r="C46" s="792" t="e">
        <f ca="1">C41/($C$43*365)</f>
        <v>#DIV/0!</v>
      </c>
      <c r="D46" s="802" t="e">
        <f t="shared" ref="D46:AT46" ca="1" si="70">D41/($C$43*365)</f>
        <v>#DIV/0!</v>
      </c>
      <c r="E46" s="802" t="e">
        <f t="shared" ca="1" si="70"/>
        <v>#DIV/0!</v>
      </c>
      <c r="F46" s="802" t="e">
        <f t="shared" ca="1" si="70"/>
        <v>#DIV/0!</v>
      </c>
      <c r="G46" s="802" t="e">
        <f t="shared" ca="1" si="70"/>
        <v>#DIV/0!</v>
      </c>
      <c r="H46" s="802" t="e">
        <f t="shared" ca="1" si="70"/>
        <v>#DIV/0!</v>
      </c>
      <c r="I46" s="802" t="e">
        <f t="shared" ca="1" si="70"/>
        <v>#DIV/0!</v>
      </c>
      <c r="J46" s="802" t="e">
        <f t="shared" ca="1" si="70"/>
        <v>#DIV/0!</v>
      </c>
      <c r="K46" s="802" t="e">
        <f t="shared" ca="1" si="70"/>
        <v>#DIV/0!</v>
      </c>
      <c r="L46" s="802" t="e">
        <f t="shared" ca="1" si="70"/>
        <v>#DIV/0!</v>
      </c>
      <c r="M46" s="802" t="e">
        <f t="shared" ca="1" si="70"/>
        <v>#DIV/0!</v>
      </c>
      <c r="N46" s="803" t="e">
        <f t="shared" ca="1" si="70"/>
        <v>#DIV/0!</v>
      </c>
      <c r="O46" s="804" t="e">
        <f t="shared" ca="1" si="70"/>
        <v>#DIV/0!</v>
      </c>
      <c r="P46" s="804" t="e">
        <f t="shared" ca="1" si="70"/>
        <v>#DIV/0!</v>
      </c>
      <c r="Q46" s="804" t="e">
        <f t="shared" ca="1" si="70"/>
        <v>#DIV/0!</v>
      </c>
      <c r="R46" s="804" t="e">
        <f t="shared" ca="1" si="70"/>
        <v>#DIV/0!</v>
      </c>
      <c r="S46" s="804" t="e">
        <f t="shared" ca="1" si="70"/>
        <v>#DIV/0!</v>
      </c>
      <c r="T46" s="804" t="e">
        <f t="shared" ca="1" si="70"/>
        <v>#DIV/0!</v>
      </c>
      <c r="U46" s="804" t="e">
        <f t="shared" ca="1" si="70"/>
        <v>#DIV/0!</v>
      </c>
      <c r="V46" s="804" t="e">
        <f t="shared" ca="1" si="70"/>
        <v>#DIV/0!</v>
      </c>
      <c r="W46" s="804" t="e">
        <f t="shared" ca="1" si="70"/>
        <v>#DIV/0!</v>
      </c>
      <c r="X46" s="804" t="e">
        <f t="shared" ca="1" si="70"/>
        <v>#DIV/0!</v>
      </c>
      <c r="Y46" s="804" t="e">
        <f t="shared" ca="1" si="70"/>
        <v>#DIV/0!</v>
      </c>
      <c r="Z46" s="804" t="e">
        <f t="shared" ca="1" si="70"/>
        <v>#DIV/0!</v>
      </c>
      <c r="AA46" s="804" t="e">
        <f t="shared" ca="1" si="70"/>
        <v>#DIV/0!</v>
      </c>
      <c r="AB46" s="804" t="e">
        <f t="shared" ca="1" si="70"/>
        <v>#DIV/0!</v>
      </c>
      <c r="AC46" s="804" t="e">
        <f t="shared" ca="1" si="70"/>
        <v>#DIV/0!</v>
      </c>
      <c r="AD46" s="804" t="e">
        <f t="shared" ca="1" si="70"/>
        <v>#DIV/0!</v>
      </c>
      <c r="AE46" s="804" t="e">
        <f t="shared" ca="1" si="70"/>
        <v>#DIV/0!</v>
      </c>
      <c r="AF46" s="804" t="e">
        <f t="shared" ca="1" si="70"/>
        <v>#DIV/0!</v>
      </c>
      <c r="AG46" s="804" t="e">
        <f t="shared" ca="1" si="70"/>
        <v>#DIV/0!</v>
      </c>
      <c r="AH46" s="804" t="e">
        <f t="shared" ca="1" si="70"/>
        <v>#DIV/0!</v>
      </c>
      <c r="AI46" s="804" t="e">
        <f t="shared" ca="1" si="70"/>
        <v>#DIV/0!</v>
      </c>
      <c r="AJ46" s="804" t="e">
        <f t="shared" ca="1" si="70"/>
        <v>#DIV/0!</v>
      </c>
      <c r="AK46" s="804" t="e">
        <f t="shared" ca="1" si="70"/>
        <v>#DIV/0!</v>
      </c>
      <c r="AL46" s="804" t="e">
        <f t="shared" ca="1" si="70"/>
        <v>#DIV/0!</v>
      </c>
      <c r="AM46" s="804" t="e">
        <f t="shared" ca="1" si="70"/>
        <v>#DIV/0!</v>
      </c>
      <c r="AN46" s="804" t="e">
        <f t="shared" ca="1" si="70"/>
        <v>#DIV/0!</v>
      </c>
      <c r="AO46" s="804" t="e">
        <f t="shared" ca="1" si="70"/>
        <v>#DIV/0!</v>
      </c>
      <c r="AP46" s="804" t="e">
        <f t="shared" ca="1" si="70"/>
        <v>#DIV/0!</v>
      </c>
      <c r="AQ46" s="804" t="e">
        <f t="shared" ca="1" si="70"/>
        <v>#DIV/0!</v>
      </c>
      <c r="AR46" s="804" t="e">
        <f t="shared" ca="1" si="70"/>
        <v>#DIV/0!</v>
      </c>
      <c r="AS46" s="804" t="e">
        <f t="shared" ca="1" si="70"/>
        <v>#DIV/0!</v>
      </c>
      <c r="AT46" s="804" t="e">
        <f t="shared" ca="1" si="70"/>
        <v>#DIV/0!</v>
      </c>
    </row>
    <row r="47" spans="1:46">
      <c r="A47" s="781" t="str">
        <f>"Tarif Hébergement + Dépendance "&amp;C3-1</f>
        <v>Tarif Hébergement + Dépendance 2021</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row>
    <row r="48" spans="1:46" ht="12.9" thickBot="1">
      <c r="A48" s="780" t="s">
        <v>480</v>
      </c>
      <c r="B48" s="783"/>
      <c r="C48" s="808" t="e">
        <f ca="1">C47+C46</f>
        <v>#DIV/0!</v>
      </c>
      <c r="D48" s="809" t="e">
        <f ca="1">$C$47+D46</f>
        <v>#DIV/0!</v>
      </c>
      <c r="E48" s="809" t="e">
        <f t="shared" ref="E48:AT48" ca="1" si="71">$C$47+E46</f>
        <v>#DIV/0!</v>
      </c>
      <c r="F48" s="809" t="e">
        <f t="shared" ca="1" si="71"/>
        <v>#DIV/0!</v>
      </c>
      <c r="G48" s="809" t="e">
        <f t="shared" ca="1" si="71"/>
        <v>#DIV/0!</v>
      </c>
      <c r="H48" s="809" t="e">
        <f t="shared" ca="1" si="71"/>
        <v>#DIV/0!</v>
      </c>
      <c r="I48" s="809" t="e">
        <f t="shared" ca="1" si="71"/>
        <v>#DIV/0!</v>
      </c>
      <c r="J48" s="809" t="e">
        <f t="shared" ca="1" si="71"/>
        <v>#DIV/0!</v>
      </c>
      <c r="K48" s="809" t="e">
        <f t="shared" ca="1" si="71"/>
        <v>#DIV/0!</v>
      </c>
      <c r="L48" s="809" t="e">
        <f t="shared" ca="1" si="71"/>
        <v>#DIV/0!</v>
      </c>
      <c r="M48" s="809" t="e">
        <f t="shared" ca="1" si="71"/>
        <v>#DIV/0!</v>
      </c>
      <c r="N48" s="810" t="e">
        <f t="shared" ca="1" si="71"/>
        <v>#DIV/0!</v>
      </c>
      <c r="O48" s="810" t="e">
        <f t="shared" ca="1" si="71"/>
        <v>#DIV/0!</v>
      </c>
      <c r="P48" s="810" t="e">
        <f t="shared" ca="1" si="71"/>
        <v>#DIV/0!</v>
      </c>
      <c r="Q48" s="810" t="e">
        <f t="shared" ca="1" si="71"/>
        <v>#DIV/0!</v>
      </c>
      <c r="R48" s="810" t="e">
        <f t="shared" ca="1" si="71"/>
        <v>#DIV/0!</v>
      </c>
      <c r="S48" s="810" t="e">
        <f t="shared" ca="1" si="71"/>
        <v>#DIV/0!</v>
      </c>
      <c r="T48" s="810" t="e">
        <f t="shared" ca="1" si="71"/>
        <v>#DIV/0!</v>
      </c>
      <c r="U48" s="810" t="e">
        <f t="shared" ca="1" si="71"/>
        <v>#DIV/0!</v>
      </c>
      <c r="V48" s="810" t="e">
        <f t="shared" ca="1" si="71"/>
        <v>#DIV/0!</v>
      </c>
      <c r="W48" s="810" t="e">
        <f t="shared" ca="1" si="71"/>
        <v>#DIV/0!</v>
      </c>
      <c r="X48" s="810" t="e">
        <f t="shared" ca="1" si="71"/>
        <v>#DIV/0!</v>
      </c>
      <c r="Y48" s="810" t="e">
        <f t="shared" ca="1" si="71"/>
        <v>#DIV/0!</v>
      </c>
      <c r="Z48" s="810" t="e">
        <f t="shared" ca="1" si="71"/>
        <v>#DIV/0!</v>
      </c>
      <c r="AA48" s="810" t="e">
        <f t="shared" ca="1" si="71"/>
        <v>#DIV/0!</v>
      </c>
      <c r="AB48" s="810" t="e">
        <f t="shared" ca="1" si="71"/>
        <v>#DIV/0!</v>
      </c>
      <c r="AC48" s="810" t="e">
        <f t="shared" ca="1" si="71"/>
        <v>#DIV/0!</v>
      </c>
      <c r="AD48" s="810" t="e">
        <f t="shared" ca="1" si="71"/>
        <v>#DIV/0!</v>
      </c>
      <c r="AE48" s="810" t="e">
        <f t="shared" ca="1" si="71"/>
        <v>#DIV/0!</v>
      </c>
      <c r="AF48" s="810" t="e">
        <f t="shared" ca="1" si="71"/>
        <v>#DIV/0!</v>
      </c>
      <c r="AG48" s="810" t="e">
        <f t="shared" ca="1" si="71"/>
        <v>#DIV/0!</v>
      </c>
      <c r="AH48" s="810" t="e">
        <f t="shared" ca="1" si="71"/>
        <v>#DIV/0!</v>
      </c>
      <c r="AI48" s="810" t="e">
        <f t="shared" ca="1" si="71"/>
        <v>#DIV/0!</v>
      </c>
      <c r="AJ48" s="810" t="e">
        <f t="shared" ca="1" si="71"/>
        <v>#DIV/0!</v>
      </c>
      <c r="AK48" s="810" t="e">
        <f t="shared" ca="1" si="71"/>
        <v>#DIV/0!</v>
      </c>
      <c r="AL48" s="810" t="e">
        <f t="shared" ca="1" si="71"/>
        <v>#DIV/0!</v>
      </c>
      <c r="AM48" s="810" t="e">
        <f t="shared" ca="1" si="71"/>
        <v>#DIV/0!</v>
      </c>
      <c r="AN48" s="810" t="e">
        <f t="shared" ca="1" si="71"/>
        <v>#DIV/0!</v>
      </c>
      <c r="AO48" s="810" t="e">
        <f t="shared" ca="1" si="71"/>
        <v>#DIV/0!</v>
      </c>
      <c r="AP48" s="810" t="e">
        <f t="shared" ca="1" si="71"/>
        <v>#DIV/0!</v>
      </c>
      <c r="AQ48" s="810" t="e">
        <f t="shared" ca="1" si="71"/>
        <v>#DIV/0!</v>
      </c>
      <c r="AR48" s="810" t="e">
        <f t="shared" ca="1" si="71"/>
        <v>#DIV/0!</v>
      </c>
      <c r="AS48" s="810" t="e">
        <f t="shared" ca="1" si="71"/>
        <v>#DIV/0!</v>
      </c>
      <c r="AT48" s="810" t="e">
        <f t="shared" ca="1" si="71"/>
        <v>#DIV/0!</v>
      </c>
    </row>
    <row r="49" spans="1:46" s="145" customFormat="1" ht="12.9" thickBot="1">
      <c r="A49" s="785" t="s">
        <v>483</v>
      </c>
      <c r="B49" s="786"/>
      <c r="C49" s="811" t="e">
        <f ca="1">SUM(C6:C8,C11:C12,C15,C21,C28:C29,C32:C33,C38:C39)/C45</f>
        <v>#DIV/0!</v>
      </c>
      <c r="D49" s="812" t="e">
        <f t="shared" ref="D49:AT49" ca="1" si="72">SUM(D6:D8,D11:D12,D15,D21,D28:D29,D32:D33,D38:D39)/D45</f>
        <v>#DIV/0!</v>
      </c>
      <c r="E49" s="812" t="e">
        <f t="shared" ca="1" si="72"/>
        <v>#DIV/0!</v>
      </c>
      <c r="F49" s="812" t="e">
        <f t="shared" ca="1" si="72"/>
        <v>#DIV/0!</v>
      </c>
      <c r="G49" s="812" t="e">
        <f t="shared" ca="1" si="72"/>
        <v>#DIV/0!</v>
      </c>
      <c r="H49" s="812" t="e">
        <f t="shared" ca="1" si="72"/>
        <v>#DIV/0!</v>
      </c>
      <c r="I49" s="812" t="e">
        <f t="shared" ca="1" si="72"/>
        <v>#DIV/0!</v>
      </c>
      <c r="J49" s="812" t="e">
        <f t="shared" ca="1" si="72"/>
        <v>#DIV/0!</v>
      </c>
      <c r="K49" s="812" t="e">
        <f t="shared" ca="1" si="72"/>
        <v>#DIV/0!</v>
      </c>
      <c r="L49" s="812" t="e">
        <f t="shared" ca="1" si="72"/>
        <v>#DIV/0!</v>
      </c>
      <c r="M49" s="812" t="e">
        <f t="shared" ca="1" si="72"/>
        <v>#DIV/0!</v>
      </c>
      <c r="N49" s="812" t="e">
        <f t="shared" ca="1" si="72"/>
        <v>#DIV/0!</v>
      </c>
      <c r="O49" s="812" t="e">
        <f t="shared" ca="1" si="72"/>
        <v>#DIV/0!</v>
      </c>
      <c r="P49" s="812" t="e">
        <f t="shared" ca="1" si="72"/>
        <v>#DIV/0!</v>
      </c>
      <c r="Q49" s="812" t="e">
        <f t="shared" ca="1" si="72"/>
        <v>#DIV/0!</v>
      </c>
      <c r="R49" s="812" t="e">
        <f t="shared" ca="1" si="72"/>
        <v>#DIV/0!</v>
      </c>
      <c r="S49" s="812" t="e">
        <f t="shared" ca="1" si="72"/>
        <v>#DIV/0!</v>
      </c>
      <c r="T49" s="812" t="e">
        <f t="shared" ca="1" si="72"/>
        <v>#DIV/0!</v>
      </c>
      <c r="U49" s="812" t="e">
        <f t="shared" ca="1" si="72"/>
        <v>#DIV/0!</v>
      </c>
      <c r="V49" s="812" t="e">
        <f t="shared" ca="1" si="72"/>
        <v>#DIV/0!</v>
      </c>
      <c r="W49" s="812" t="e">
        <f t="shared" ca="1" si="72"/>
        <v>#DIV/0!</v>
      </c>
      <c r="X49" s="812" t="e">
        <f t="shared" ca="1" si="72"/>
        <v>#DIV/0!</v>
      </c>
      <c r="Y49" s="812" t="e">
        <f t="shared" ca="1" si="72"/>
        <v>#DIV/0!</v>
      </c>
      <c r="Z49" s="812" t="e">
        <f t="shared" ca="1" si="72"/>
        <v>#DIV/0!</v>
      </c>
      <c r="AA49" s="812" t="e">
        <f t="shared" ca="1" si="72"/>
        <v>#DIV/0!</v>
      </c>
      <c r="AB49" s="812" t="e">
        <f t="shared" ca="1" si="72"/>
        <v>#DIV/0!</v>
      </c>
      <c r="AC49" s="812" t="e">
        <f t="shared" ca="1" si="72"/>
        <v>#DIV/0!</v>
      </c>
      <c r="AD49" s="812" t="e">
        <f t="shared" ca="1" si="72"/>
        <v>#DIV/0!</v>
      </c>
      <c r="AE49" s="812" t="e">
        <f t="shared" ca="1" si="72"/>
        <v>#DIV/0!</v>
      </c>
      <c r="AF49" s="812" t="e">
        <f t="shared" ca="1" si="72"/>
        <v>#DIV/0!</v>
      </c>
      <c r="AG49" s="812" t="e">
        <f t="shared" ca="1" si="72"/>
        <v>#DIV/0!</v>
      </c>
      <c r="AH49" s="812" t="e">
        <f t="shared" ca="1" si="72"/>
        <v>#DIV/0!</v>
      </c>
      <c r="AI49" s="812" t="e">
        <f t="shared" ca="1" si="72"/>
        <v>#DIV/0!</v>
      </c>
      <c r="AJ49" s="812" t="e">
        <f t="shared" ca="1" si="72"/>
        <v>#DIV/0!</v>
      </c>
      <c r="AK49" s="812" t="e">
        <f t="shared" ca="1" si="72"/>
        <v>#DIV/0!</v>
      </c>
      <c r="AL49" s="812" t="e">
        <f t="shared" ca="1" si="72"/>
        <v>#DIV/0!</v>
      </c>
      <c r="AM49" s="812" t="e">
        <f t="shared" ca="1" si="72"/>
        <v>#DIV/0!</v>
      </c>
      <c r="AN49" s="812" t="e">
        <f t="shared" ca="1" si="72"/>
        <v>#DIV/0!</v>
      </c>
      <c r="AO49" s="812" t="e">
        <f t="shared" ca="1" si="72"/>
        <v>#DIV/0!</v>
      </c>
      <c r="AP49" s="812" t="e">
        <f t="shared" ca="1" si="72"/>
        <v>#DIV/0!</v>
      </c>
      <c r="AQ49" s="812" t="e">
        <f t="shared" ca="1" si="72"/>
        <v>#DIV/0!</v>
      </c>
      <c r="AR49" s="812" t="e">
        <f t="shared" ca="1" si="72"/>
        <v>#DIV/0!</v>
      </c>
      <c r="AS49" s="812" t="e">
        <f t="shared" ca="1" si="72"/>
        <v>#DIV/0!</v>
      </c>
      <c r="AT49" s="812" t="e">
        <f t="shared" ca="1" si="72"/>
        <v>#DIV/0!</v>
      </c>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A51" s="745"/>
      <c r="B51" s="746"/>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s="145" customFormat="1">
      <c r="A52" s="745"/>
      <c r="B52" s="746"/>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s="145" customFormat="1">
      <c r="A53" s="745"/>
      <c r="B53" s="746"/>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s="145" customFormat="1">
      <c r="A54" s="745"/>
      <c r="B54" s="746"/>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s="145" customFormat="1">
      <c r="A55" s="745"/>
      <c r="B55" s="746"/>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s="145" customFormat="1">
      <c r="A56" s="745"/>
      <c r="B56" s="746"/>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s="145" customFormat="1">
      <c r="A57" s="745"/>
      <c r="B57" s="746"/>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s="145" customFormat="1">
      <c r="A58" s="745"/>
      <c r="B58" s="746"/>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s="145" customFormat="1">
      <c r="A59" s="745"/>
      <c r="B59" s="746"/>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s="145" customFormat="1">
      <c r="A60" s="745"/>
      <c r="B60" s="746"/>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s="145" customFormat="1">
      <c r="B61" s="183"/>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69" spans="2:2" s="145" customFormat="1">
      <c r="B69" s="183"/>
    </row>
    <row r="70" spans="2:2" s="145" customFormat="1">
      <c r="B70" s="183"/>
    </row>
    <row r="71" spans="2:2" s="145" customFormat="1">
      <c r="B71" s="183"/>
    </row>
    <row r="72" spans="2:2" s="145" customFormat="1">
      <c r="B72" s="183"/>
    </row>
    <row r="73" spans="2:2" s="145" customFormat="1">
      <c r="B73" s="183"/>
    </row>
    <row r="74" spans="2:2" s="145" customFormat="1">
      <c r="B74" s="183"/>
    </row>
    <row r="320" spans="1:1">
      <c r="A32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CANTO, Christophe</cp:lastModifiedBy>
  <cp:lastPrinted>2020-01-30T15:57:33Z</cp:lastPrinted>
  <dcterms:created xsi:type="dcterms:W3CDTF">2007-04-20T08:01:07Z</dcterms:created>
  <dcterms:modified xsi:type="dcterms:W3CDTF">2023-04-25T13:37:51Z</dcterms:modified>
</cp:coreProperties>
</file>